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harton\Box\AEAB\AEAB Grad Pgm\Checksheets\"/>
    </mc:Choice>
  </mc:AlternateContent>
  <xr:revisionPtr revIDLastSave="0" documentId="8_{35A4E3AB-5DB0-40E0-B4F6-E43E86E00B7E}" xr6:coauthVersionLast="47" xr6:coauthVersionMax="47" xr10:uidLastSave="{00000000-0000-0000-0000-000000000000}"/>
  <bookViews>
    <workbookView xWindow="-57720" yWindow="-120" windowWidth="29040" windowHeight="17640" xr2:uid="{7283383F-25A9-425B-862C-A516CE729ACC}"/>
  </bookViews>
  <sheets>
    <sheet name="atls_24-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6" i="1" l="1"/>
  <c r="Q56" i="1" s="1"/>
  <c r="I55" i="1"/>
  <c r="D55" i="1"/>
  <c r="Q53" i="1"/>
  <c r="N53" i="1"/>
  <c r="D53" i="1"/>
  <c r="Q52" i="1"/>
  <c r="N52" i="1"/>
  <c r="Q51" i="1"/>
  <c r="Q54" i="1" s="1"/>
  <c r="N51" i="1"/>
  <c r="Y50" i="1"/>
  <c r="X50" i="1"/>
  <c r="W50" i="1"/>
  <c r="V50" i="1"/>
  <c r="L50" i="1"/>
  <c r="N50" i="1" s="1"/>
  <c r="X49" i="1"/>
  <c r="Y49" i="1" s="1"/>
  <c r="W49" i="1"/>
  <c r="V49" i="1"/>
  <c r="N49" i="1"/>
  <c r="L49" i="1"/>
  <c r="X47" i="1"/>
  <c r="V47" i="1"/>
  <c r="W47" i="1" s="1"/>
  <c r="N47" i="1"/>
  <c r="L47" i="1"/>
  <c r="Y47" i="1" s="1"/>
  <c r="Y46" i="1"/>
  <c r="X46" i="1"/>
  <c r="V46" i="1"/>
  <c r="L46" i="1"/>
  <c r="N46" i="1" s="1"/>
  <c r="Y45" i="1"/>
  <c r="X45" i="1"/>
  <c r="W45" i="1"/>
  <c r="V45" i="1"/>
  <c r="L45" i="1"/>
  <c r="N45" i="1" s="1"/>
  <c r="X44" i="1"/>
  <c r="Y44" i="1" s="1"/>
  <c r="W44" i="1"/>
  <c r="V44" i="1"/>
  <c r="T44" i="1"/>
  <c r="L44" i="1"/>
  <c r="N44" i="1" s="1"/>
  <c r="AB43" i="1"/>
  <c r="AC43" i="1" s="1"/>
  <c r="Y43" i="1"/>
  <c r="X43" i="1"/>
  <c r="W43" i="1"/>
  <c r="V43" i="1"/>
  <c r="L43" i="1"/>
  <c r="N43" i="1" s="1"/>
  <c r="AB42" i="1"/>
  <c r="AC42" i="1" s="1"/>
  <c r="Y42" i="1"/>
  <c r="X42" i="1"/>
  <c r="W42" i="1"/>
  <c r="V42" i="1"/>
  <c r="L42" i="1"/>
  <c r="N42" i="1" s="1"/>
  <c r="AB41" i="1"/>
  <c r="AC41" i="1" s="1"/>
  <c r="Y41" i="1"/>
  <c r="X41" i="1"/>
  <c r="W41" i="1"/>
  <c r="V41" i="1"/>
  <c r="L41" i="1"/>
  <c r="N41" i="1" s="1"/>
  <c r="AB40" i="1"/>
  <c r="AC40" i="1" s="1"/>
  <c r="Y40" i="1"/>
  <c r="X40" i="1"/>
  <c r="W40" i="1"/>
  <c r="V40" i="1"/>
  <c r="L40" i="1"/>
  <c r="N40" i="1" s="1"/>
  <c r="AB39" i="1"/>
  <c r="AC39" i="1" s="1"/>
  <c r="Y39" i="1"/>
  <c r="X39" i="1"/>
  <c r="W39" i="1"/>
  <c r="V39" i="1"/>
  <c r="L39" i="1"/>
  <c r="N39" i="1" s="1"/>
  <c r="AB38" i="1"/>
  <c r="AC38" i="1" s="1"/>
  <c r="Y38" i="1"/>
  <c r="X38" i="1"/>
  <c r="W38" i="1"/>
  <c r="V38" i="1"/>
  <c r="L38" i="1"/>
  <c r="N38" i="1" s="1"/>
  <c r="AB37" i="1"/>
  <c r="AC37" i="1" s="1"/>
  <c r="Y37" i="1"/>
  <c r="X37" i="1"/>
  <c r="W37" i="1"/>
  <c r="V37" i="1"/>
  <c r="L37" i="1"/>
  <c r="N37" i="1" s="1"/>
  <c r="AB36" i="1"/>
  <c r="AC36" i="1" s="1"/>
  <c r="Y36" i="1"/>
  <c r="X36" i="1"/>
  <c r="W36" i="1"/>
  <c r="V36" i="1"/>
  <c r="L36" i="1"/>
  <c r="N36" i="1" s="1"/>
  <c r="AB35" i="1"/>
  <c r="AC35" i="1" s="1"/>
  <c r="Y35" i="1"/>
  <c r="X35" i="1"/>
  <c r="W35" i="1"/>
  <c r="V35" i="1"/>
  <c r="L35" i="1"/>
  <c r="N35" i="1" s="1"/>
  <c r="AB34" i="1"/>
  <c r="AC34" i="1" s="1"/>
  <c r="Y34" i="1"/>
  <c r="X34" i="1"/>
  <c r="W34" i="1"/>
  <c r="V34" i="1"/>
  <c r="L34" i="1"/>
  <c r="N34" i="1" s="1"/>
  <c r="AB33" i="1"/>
  <c r="AC33" i="1" s="1"/>
  <c r="AC32" i="1"/>
  <c r="AB32" i="1"/>
  <c r="Y32" i="1"/>
  <c r="X32" i="1"/>
  <c r="V32" i="1"/>
  <c r="L32" i="1"/>
  <c r="N32" i="1" s="1"/>
  <c r="Y30" i="1"/>
  <c r="X30" i="1"/>
  <c r="W30" i="1"/>
  <c r="V30" i="1"/>
  <c r="L30" i="1"/>
  <c r="N30" i="1" s="1"/>
  <c r="X29" i="1"/>
  <c r="Y29" i="1" s="1"/>
  <c r="W29" i="1"/>
  <c r="V29" i="1"/>
  <c r="N29" i="1"/>
  <c r="L29" i="1"/>
  <c r="X28" i="1"/>
  <c r="V28" i="1"/>
  <c r="W28" i="1" s="1"/>
  <c r="N28" i="1"/>
  <c r="L28" i="1"/>
  <c r="Y28" i="1" s="1"/>
  <c r="Y27" i="1"/>
  <c r="X27" i="1"/>
  <c r="V27" i="1"/>
  <c r="L27" i="1"/>
  <c r="N27" i="1" s="1"/>
  <c r="Y26" i="1"/>
  <c r="X26" i="1"/>
  <c r="W26" i="1"/>
  <c r="V26" i="1"/>
  <c r="L26" i="1"/>
  <c r="N26" i="1" s="1"/>
  <c r="X25" i="1"/>
  <c r="Y25" i="1" s="1"/>
  <c r="W25" i="1"/>
  <c r="V25" i="1"/>
  <c r="N25" i="1"/>
  <c r="L25" i="1"/>
  <c r="X24" i="1"/>
  <c r="V24" i="1"/>
  <c r="W24" i="1" s="1"/>
  <c r="N24" i="1"/>
  <c r="L24" i="1"/>
  <c r="Y24" i="1" s="1"/>
  <c r="Y23" i="1"/>
  <c r="X23" i="1"/>
  <c r="V23" i="1"/>
  <c r="L23" i="1"/>
  <c r="W23" i="1" s="1"/>
  <c r="Y22" i="1"/>
  <c r="X22" i="1"/>
  <c r="W22" i="1"/>
  <c r="V22" i="1"/>
  <c r="L22" i="1"/>
  <c r="N22" i="1" s="1"/>
  <c r="X21" i="1"/>
  <c r="Y21" i="1" s="1"/>
  <c r="W21" i="1"/>
  <c r="V21" i="1"/>
  <c r="N21" i="1"/>
  <c r="L21" i="1"/>
  <c r="X20" i="1"/>
  <c r="V20" i="1"/>
  <c r="W20" i="1" s="1"/>
  <c r="N20" i="1"/>
  <c r="L20" i="1"/>
  <c r="Y20" i="1" s="1"/>
  <c r="Y19" i="1"/>
  <c r="X19" i="1"/>
  <c r="V19" i="1"/>
  <c r="L19" i="1"/>
  <c r="W19" i="1" s="1"/>
  <c r="Y18" i="1"/>
  <c r="Y51" i="1" s="1"/>
  <c r="N55" i="1" s="1"/>
  <c r="X18" i="1"/>
  <c r="W18" i="1"/>
  <c r="V18" i="1"/>
  <c r="L18" i="1"/>
  <c r="N18" i="1" s="1"/>
  <c r="N15" i="1"/>
  <c r="L13" i="1"/>
  <c r="N13" i="1" s="1"/>
  <c r="L12" i="1"/>
  <c r="N12" i="1" s="1"/>
  <c r="N11" i="1"/>
  <c r="L11" i="1"/>
  <c r="I15" i="1" s="1"/>
  <c r="N16" i="1" s="1"/>
  <c r="N10" i="1"/>
  <c r="L10" i="1"/>
  <c r="I14" i="1" s="1"/>
  <c r="N14" i="1" s="1"/>
  <c r="S44" i="1" l="1"/>
  <c r="I52" i="1"/>
  <c r="N54" i="1" s="1"/>
  <c r="I53" i="1"/>
  <c r="I16" i="1"/>
  <c r="N19" i="1"/>
  <c r="N23" i="1"/>
  <c r="I51" i="1"/>
  <c r="I54" i="1" s="1"/>
  <c r="W27" i="1"/>
  <c r="W51" i="1" s="1"/>
  <c r="I56" i="1" s="1"/>
  <c r="W32" i="1"/>
  <c r="W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Bruce L. Ahrendsen</author>
  </authors>
  <commentList>
    <comment ref="D18" authorId="0" shapeId="0" xr:uid="{6D3E1E83-2A24-42AF-A838-B2C0EF2444EE}">
      <text>
        <r>
          <rPr>
            <sz val="9"/>
            <color indexed="81"/>
            <rFont val="Tahoma"/>
            <family val="2"/>
          </rPr>
          <t>See cell AD113, and Atlantis Learning Path requirments for first semester and degree. For example, the Applied Rural Economic Research MethodsPartim I  requirement should be satisfied by completing AGEC 5403 Quantitative Methods for Agribusiness.</t>
        </r>
      </text>
    </comment>
    <comment ref="D21" authorId="0" shapeId="0" xr:uid="{4E116B1E-39F4-4F72-ADEE-16DD212E9F8F}">
      <text>
        <r>
          <rPr>
            <sz val="9"/>
            <color indexed="81"/>
            <rFont val="Tahoma"/>
            <family val="2"/>
          </rPr>
          <t>See cell AD113,
and Atlantis Learning requirments for first semester and degree. For example, Micro-economic Theory &amp; Farm Management (AGEC 5103 Agricultural Microeconomics, 5303 Agricultural Marketing Theory, or 5143 Financial Management in Agriculture).</t>
        </r>
      </text>
    </comment>
    <comment ref="D24" authorId="0" shapeId="0" xr:uid="{5A893A82-E949-4546-BD0D-21460DA9A3E1}">
      <text>
        <r>
          <rPr>
            <sz val="9"/>
            <color indexed="81"/>
            <rFont val="Tahoma"/>
            <family val="2"/>
          </rPr>
          <t>See cell AD113, and Atlantis Learning Path requirments for first semester and degree. For example, Scientific Communication on Rural Development (no clear one-to-one match, although need to optain some policy course during program at UA or in Europe).</t>
        </r>
      </text>
    </comment>
    <comment ref="D34" authorId="0" shapeId="0" xr:uid="{D8B1B137-D6D0-4C2B-B0EE-41E445F315C5}">
      <text>
        <r>
          <rPr>
            <sz val="9"/>
            <color indexed="81"/>
            <rFont val="Tahoma"/>
            <family val="2"/>
          </rPr>
          <t>See cell AD113, and Atlantis Learning Path requirments for first semester and degree. For example, Farm Management &amp; Microeconomics (AGEC 51003 Ag Microeconomics).</t>
        </r>
      </text>
    </comment>
    <comment ref="Q53" authorId="0" shapeId="0" xr:uid="{0AA2B293-BDEF-47AC-80E2-0BBDED08C516}">
      <text>
        <r>
          <rPr>
            <b/>
            <sz val="9"/>
            <color indexed="81"/>
            <rFont val="Tahoma"/>
            <family val="2"/>
          </rPr>
          <t>Bruce L. Ahrendsen:</t>
        </r>
        <r>
          <rPr>
            <sz val="9"/>
            <color indexed="81"/>
            <rFont val="Tahoma"/>
            <family val="2"/>
          </rPr>
          <t xml:space="preserve">
ECTS min = 120
ECTS maz = 132 for EU students</t>
        </r>
      </text>
    </comment>
    <comment ref="AC96" authorId="0" shapeId="0" xr:uid="{DB7DFF8D-17F1-4D43-9513-5C93B353952A}">
      <text>
        <r>
          <rPr>
            <b/>
            <sz val="9"/>
            <color indexed="81"/>
            <rFont val="Tahoma"/>
            <charset val="1"/>
          </rPr>
          <t>Bruce L. Ahrendsen:</t>
        </r>
        <r>
          <rPr>
            <sz val="9"/>
            <color indexed="81"/>
            <rFont val="Tahoma"/>
            <charset val="1"/>
          </rPr>
          <t xml:space="preserve">
(SEE Faculty of Life Sciences - Albrecht…Thaer Institute - IMRD or MSc Ag Econ - WiSe (winter semester) courses</t>
        </r>
      </text>
    </comment>
    <comment ref="AH119" authorId="0" shapeId="0" xr:uid="{5DF15A90-7838-4E4B-942B-3B7BE4BB4D97}">
      <text>
        <r>
          <rPr>
            <b/>
            <sz val="9"/>
            <color indexed="81"/>
            <rFont val="Tahoma"/>
            <charset val="1"/>
          </rPr>
          <t>Bruce L. Ahrendsen:</t>
        </r>
        <r>
          <rPr>
            <sz val="9"/>
            <color indexed="81"/>
            <rFont val="Tahoma"/>
            <charset val="1"/>
          </rPr>
          <t xml:space="preserve">
Human - Environnmental System Interaction and Integrated Assessment &amp; Land Use Change Modeling (ASSESS &amp; LAND USE MODELING) are the same course. In fact, the full name is “Human-Environmental Systems Interaction: Social-Ecological Systems Analysis and Land Use Modelling of Climate Change Impacts.” </t>
        </r>
      </text>
    </comment>
    <comment ref="S120" authorId="0" shapeId="0" xr:uid="{8347DC3D-98E1-431C-8D01-F71728D506A7}">
      <text>
        <r>
          <rPr>
            <b/>
            <sz val="9"/>
            <color indexed="81"/>
            <rFont val="Tahoma"/>
            <family val="2"/>
          </rPr>
          <t>Bruce L. Ahrendsen:</t>
        </r>
        <r>
          <rPr>
            <sz val="9"/>
            <color indexed="81"/>
            <rFont val="Tahoma"/>
            <family val="2"/>
          </rPr>
          <t xml:space="preserve">
Sustainable Development Goals (SDG)</t>
        </r>
      </text>
    </comment>
    <comment ref="AH125" authorId="0" shapeId="0" xr:uid="{9A17AEDC-D6F8-4DE1-B641-C83E40212428}">
      <text>
        <r>
          <rPr>
            <b/>
            <sz val="9"/>
            <color indexed="81"/>
            <rFont val="Tahoma"/>
            <charset val="1"/>
          </rPr>
          <t>Bruce L. Ahrendsen:</t>
        </r>
        <r>
          <rPr>
            <sz val="9"/>
            <color indexed="81"/>
            <rFont val="Tahoma"/>
            <charset val="1"/>
          </rPr>
          <t xml:space="preserve">
Human - Environnmental System Interaction and Integrated Assessment &amp; Land Use Change Modeling (ASSESS/LAND USE MODELING) are the same course. In fact, the full name is “Human-Environmental Systems Interaction: Social-Ecological Systems Analysis and Land Use Modelling of Climate Change Impacts.” </t>
        </r>
      </text>
    </comment>
  </commentList>
</comments>
</file>

<file path=xl/sharedStrings.xml><?xml version="1.0" encoding="utf-8"?>
<sst xmlns="http://schemas.openxmlformats.org/spreadsheetml/2006/main" count="572" uniqueCount="353">
  <si>
    <t>University of Arkansas</t>
  </si>
  <si>
    <t>Name:</t>
  </si>
  <si>
    <t>A</t>
  </si>
  <si>
    <t>Department of Agricultural Economics and Agribusiness</t>
  </si>
  <si>
    <t>ID &amp; email:</t>
  </si>
  <si>
    <t xml:space="preserve"> </t>
  </si>
  <si>
    <t>Bumpers College of Food, Agricultural and Life Sciences</t>
  </si>
  <si>
    <t>Advisor:</t>
  </si>
  <si>
    <t>GRADUATE PROGRAM OF STUDY CHECKSHEET</t>
  </si>
  <si>
    <t>Begin Prg:</t>
  </si>
  <si>
    <t>MS in Agri Econ, Atlantis Thesis Option</t>
  </si>
  <si>
    <t>Curr Date:</t>
  </si>
  <si>
    <t>Code area:  Do not alter</t>
  </si>
  <si>
    <t>2024-25 (v.1.0)</t>
  </si>
  <si>
    <t>Click here for instructions</t>
  </si>
  <si>
    <t>Orig</t>
  </si>
  <si>
    <t>Grade</t>
  </si>
  <si>
    <t>Value</t>
  </si>
  <si>
    <t>Sem</t>
  </si>
  <si>
    <t>Location</t>
  </si>
  <si>
    <t>Part 1:  Deficiency Courses</t>
  </si>
  <si>
    <t>Sched</t>
  </si>
  <si>
    <t>Comp</t>
  </si>
  <si>
    <t>Cred Hrs</t>
  </si>
  <si>
    <t>Points</t>
  </si>
  <si>
    <t>Grd Pts</t>
  </si>
  <si>
    <t>ECTS</t>
  </si>
  <si>
    <t>Mark</t>
  </si>
  <si>
    <t>ALPH</t>
  </si>
  <si>
    <t>NUM</t>
  </si>
  <si>
    <t>Deficiency Course Title 1</t>
  </si>
  <si>
    <t>UA</t>
  </si>
  <si>
    <t>Deficiency Course Title 2</t>
  </si>
  <si>
    <t>fall 23</t>
  </si>
  <si>
    <t>Belgium</t>
  </si>
  <si>
    <t>Deficiency Course Title 3</t>
  </si>
  <si>
    <t>B</t>
  </si>
  <si>
    <t>spr 24</t>
  </si>
  <si>
    <t>France</t>
  </si>
  <si>
    <t>Deficiency Course Title 4</t>
  </si>
  <si>
    <t>C</t>
  </si>
  <si>
    <t>sum 24</t>
  </si>
  <si>
    <t>Germany</t>
  </si>
  <si>
    <t>Part 2:  Deficiency Summary</t>
  </si>
  <si>
    <t>Attempted Hrs =</t>
  </si>
  <si>
    <t>Earned GPA =</t>
  </si>
  <si>
    <t>D</t>
  </si>
  <si>
    <t>fall 24</t>
  </si>
  <si>
    <t>Italy</t>
  </si>
  <si>
    <t>Earned Hrs =</t>
  </si>
  <si>
    <t>Current Hrs =</t>
  </si>
  <si>
    <t>F</t>
  </si>
  <si>
    <t>spr 25</t>
  </si>
  <si>
    <t>Slovakia</t>
  </si>
  <si>
    <t>Earned Grd Pts =</t>
  </si>
  <si>
    <t>Total Def Hrs =</t>
  </si>
  <si>
    <t>W</t>
  </si>
  <si>
    <t>[X]</t>
  </si>
  <si>
    <t>sum 25</t>
  </si>
  <si>
    <t>Spain</t>
  </si>
  <si>
    <r>
      <t>Part 3:  Core Courses, 1 each area (16 hrs)</t>
    </r>
    <r>
      <rPr>
        <vertAlign val="superscript"/>
        <sz val="10"/>
        <color indexed="12"/>
        <rFont val="Arial"/>
        <family val="2"/>
      </rPr>
      <t>1</t>
    </r>
  </si>
  <si>
    <t>UA Hours</t>
  </si>
  <si>
    <t>UA Grade</t>
  </si>
  <si>
    <t>I</t>
  </si>
  <si>
    <t>NA</t>
  </si>
  <si>
    <t>fall 25</t>
  </si>
  <si>
    <t>4000 Credits</t>
  </si>
  <si>
    <t>AGEC credits</t>
  </si>
  <si>
    <t>AGEC</t>
  </si>
  <si>
    <t>Ag Microeconomics</t>
  </si>
  <si>
    <t>T</t>
  </si>
  <si>
    <t>spr 26</t>
  </si>
  <si>
    <t>Quant Methods</t>
  </si>
  <si>
    <t>E</t>
  </si>
  <si>
    <t>sum 26</t>
  </si>
  <si>
    <t>min requirement is satisfied first 2 semesters if in EU (see Electives section)</t>
  </si>
  <si>
    <t>R</t>
  </si>
  <si>
    <t>fall 26</t>
  </si>
  <si>
    <t>Fin/Mgmt/Mktg/Agbs 1</t>
  </si>
  <si>
    <t>S</t>
  </si>
  <si>
    <t>spr 27</t>
  </si>
  <si>
    <t>Fin/Mgmt/Mktg/Agbs 2</t>
  </si>
  <si>
    <t>sum 27</t>
  </si>
  <si>
    <t>fall 27</t>
  </si>
  <si>
    <t>Pub Sector Anal/Policy 1</t>
  </si>
  <si>
    <t>spr 28</t>
  </si>
  <si>
    <t>Econometrics</t>
  </si>
  <si>
    <t>sum 28</t>
  </si>
  <si>
    <t>fall 28</t>
  </si>
  <si>
    <t>Thesis Hours 1</t>
  </si>
  <si>
    <t>spr 29</t>
  </si>
  <si>
    <t>Thesis Hours 2</t>
  </si>
  <si>
    <t>transfer</t>
  </si>
  <si>
    <t>Thesis Hours 3</t>
  </si>
  <si>
    <r>
      <t>Graduate Seminar (fa)</t>
    </r>
    <r>
      <rPr>
        <vertAlign val="superscript"/>
        <sz val="10"/>
        <rFont val="Arial"/>
        <family val="2"/>
      </rPr>
      <t>2</t>
    </r>
  </si>
  <si>
    <t>=rounded</t>
  </si>
  <si>
    <t>Part 4: Case Study Italy or Slovakia (3 hrs)</t>
  </si>
  <si>
    <t>= UA Hrs</t>
  </si>
  <si>
    <t xml:space="preserve">  UA Hrs</t>
  </si>
  <si>
    <t>5020V</t>
  </si>
  <si>
    <t>Case Study</t>
  </si>
  <si>
    <r>
      <t>Part 5: Electives (12 hours)</t>
    </r>
    <r>
      <rPr>
        <vertAlign val="superscript"/>
        <sz val="10"/>
        <color indexed="12"/>
        <rFont val="Arial"/>
        <family val="2"/>
      </rPr>
      <t>3</t>
    </r>
  </si>
  <si>
    <t>Elective</t>
  </si>
  <si>
    <t>Corresponding</t>
  </si>
  <si>
    <t>EU</t>
  </si>
  <si>
    <t>Courses</t>
  </si>
  <si>
    <t>GPA</t>
  </si>
  <si>
    <t>Avg</t>
  </si>
  <si>
    <r>
      <t>Part 6:  Language, Culture (0 Hours)</t>
    </r>
    <r>
      <rPr>
        <vertAlign val="superscript"/>
        <sz val="10"/>
        <color indexed="12"/>
        <rFont val="Arial"/>
        <family val="2"/>
      </rPr>
      <t>4</t>
    </r>
  </si>
  <si>
    <t>Language, Culture</t>
  </si>
  <si>
    <r>
      <t>Part 7:  Graduate Program Summary</t>
    </r>
    <r>
      <rPr>
        <vertAlign val="superscript"/>
        <sz val="10"/>
        <color indexed="12"/>
        <rFont val="Arial"/>
        <family val="2"/>
      </rPr>
      <t>5</t>
    </r>
  </si>
  <si>
    <t>Transfer (T) Hrs =</t>
  </si>
  <si>
    <t>Attempted ECTS =</t>
  </si>
  <si>
    <t>4000 sum</t>
  </si>
  <si>
    <t>AGEC sum</t>
  </si>
  <si>
    <t>UA Hours for graduate credit</t>
  </si>
  <si>
    <t>Incomplete (I) Hrs =</t>
  </si>
  <si>
    <t>Earned ECTS =</t>
  </si>
  <si>
    <t>Planned =</t>
  </si>
  <si>
    <t>Satisfactory (S) Hrs =</t>
  </si>
  <si>
    <t>Planned ECTS</t>
  </si>
  <si>
    <t>UA Hours not for graduate credit</t>
  </si>
  <si>
    <t>Total Degree Hrs =</t>
  </si>
  <si>
    <t>Earned Mark</t>
  </si>
  <si>
    <t>Current (E) Hrs =</t>
  </si>
  <si>
    <t>AGEC Hrs =</t>
  </si>
  <si>
    <t>40000-level Hrs =</t>
  </si>
  <si>
    <t>ECTS Scale</t>
  </si>
  <si>
    <t>Arkansas</t>
  </si>
  <si>
    <t>Gent</t>
  </si>
  <si>
    <t>Berlin</t>
  </si>
  <si>
    <t>Cordoba</t>
  </si>
  <si>
    <t>Nitra</t>
  </si>
  <si>
    <t>Rennes</t>
  </si>
  <si>
    <t>Pisa</t>
  </si>
  <si>
    <t>Wageningen</t>
  </si>
  <si>
    <t>Florida</t>
  </si>
  <si>
    <r>
      <t xml:space="preserve">1 </t>
    </r>
    <r>
      <rPr>
        <sz val="10"/>
        <rFont val="Arial"/>
        <family val="2"/>
      </rPr>
      <t>50000 level courses are expected to be taken unless circumstances do not allow it.</t>
    </r>
  </si>
  <si>
    <r>
      <t xml:space="preserve">2 </t>
    </r>
    <r>
      <rPr>
        <sz val="10"/>
        <rFont val="Arial"/>
        <family val="2"/>
      </rPr>
      <t>US (EU) Atlantis enroll in AGEC 50101 in their first semester in residence.</t>
    </r>
  </si>
  <si>
    <t>(exceptional, top 1%)</t>
  </si>
  <si>
    <t>1.0+</t>
  </si>
  <si>
    <t>1+ (97-100)</t>
  </si>
  <si>
    <t>30 e lode</t>
  </si>
  <si>
    <r>
      <t xml:space="preserve">3 </t>
    </r>
    <r>
      <rPr>
        <sz val="10"/>
        <rFont val="Arial"/>
        <family val="2"/>
      </rPr>
      <t>Other requirements: max 6 hrs of courses also offered as 40000-level undergraduate courses; min 16 AGEC hrs</t>
    </r>
  </si>
  <si>
    <r>
      <t>4</t>
    </r>
    <r>
      <rPr>
        <sz val="10"/>
        <rFont val="Arial"/>
        <family val="2"/>
      </rPr>
      <t xml:space="preserve"> Although no credit for AGECMS, up to 10 ECTS may be earned toward IMRD.</t>
    </r>
  </si>
  <si>
    <t>(top 5%)</t>
  </si>
  <si>
    <t>1 (93-96)</t>
  </si>
  <si>
    <r>
      <t xml:space="preserve">5 </t>
    </r>
    <r>
      <rPr>
        <sz val="10"/>
        <rFont val="Arial"/>
        <family val="2"/>
      </rPr>
      <t>Thesis hours and transfer credits (T) included in total credit hours but not in GPA calculation.</t>
    </r>
  </si>
  <si>
    <t>(top 10%)</t>
  </si>
  <si>
    <t>1.5+ (89.5-92.9)</t>
  </si>
  <si>
    <t>(top 20%)</t>
  </si>
  <si>
    <t>1.5 (86-89.4)</t>
  </si>
  <si>
    <t>Approved by Academic Advisor (date)</t>
  </si>
  <si>
    <t>Approved by Atlantis Coordinator (date)</t>
  </si>
  <si>
    <t>(top 35%)</t>
  </si>
  <si>
    <t>A-</t>
  </si>
  <si>
    <t>2+ (82.5-85.9)</t>
  </si>
  <si>
    <t>(top 50%)</t>
  </si>
  <si>
    <t>B+</t>
  </si>
  <si>
    <t>2 (79-82.4)</t>
  </si>
  <si>
    <t>Last Update:  9 August 2024</t>
  </si>
  <si>
    <t>(top 65%)</t>
  </si>
  <si>
    <t>2.5+ (75.5-78.9)</t>
  </si>
  <si>
    <t>(top 80%)</t>
  </si>
  <si>
    <t>B-</t>
  </si>
  <si>
    <t>3.0 - 3.3</t>
  </si>
  <si>
    <t>2.5 (72-75.4)</t>
  </si>
  <si>
    <t>(top 90%)</t>
  </si>
  <si>
    <t>C+</t>
  </si>
  <si>
    <t>5.5 - 6.0</t>
  </si>
  <si>
    <t>3+ (68-71.9)</t>
  </si>
  <si>
    <t>22 - 23</t>
  </si>
  <si>
    <t>(just pass)</t>
  </si>
  <si>
    <t>C or C-</t>
  </si>
  <si>
    <t>3 (64-67.9)</t>
  </si>
  <si>
    <t>18-19-20-21</t>
  </si>
  <si>
    <t>(fail)</t>
  </si>
  <si>
    <t>D+ (NC)</t>
  </si>
  <si>
    <t>&lt; 10</t>
  </si>
  <si>
    <t>&gt; 4.0</t>
  </si>
  <si>
    <t>&lt; 5.0</t>
  </si>
  <si>
    <t>&lt; 3 (&lt;64)</t>
  </si>
  <si>
    <t>Fail</t>
  </si>
  <si>
    <t>D (NC)</t>
  </si>
  <si>
    <t>D- (NC)</t>
  </si>
  <si>
    <t>1.  NC = no credit</t>
  </si>
  <si>
    <t>L. Parsch</t>
  </si>
  <si>
    <t>2.  Yellow highlight is Ugent/UARK conversion scale worked out between G VanHuylenbroeck and L. Parsch in  April 2006.</t>
  </si>
  <si>
    <t>3.  All other values are from IMRD Conversion Table.</t>
  </si>
  <si>
    <t xml:space="preserve">Atlantis Learning Path requirements are at  </t>
  </si>
  <si>
    <t>for 2013-2014:</t>
  </si>
  <si>
    <t>http://www.studiegids.ugent.be/2013/EN/FACULTY/I/MABA/IMRDEV/IMRDEV.html</t>
  </si>
  <si>
    <t>for 2014-2015:</t>
  </si>
  <si>
    <t>http://www.studiegids.ugent.be/2014/EN/FACULTY/I/MABA/IMRDEV/IMRDEV.html</t>
  </si>
  <si>
    <t>for 2015-2016:</t>
  </si>
  <si>
    <t>http://www.studiegids.ugent.be/2015/EN/FACULTY/I/MABA/IMRDEV/IMRDEV.html</t>
  </si>
  <si>
    <t>for 2016-2017</t>
  </si>
  <si>
    <t>http://www.studiegids.ugent.be/2016/EN/FACULTY/I/MABA/IMRDEV/IMRDEV.html</t>
  </si>
  <si>
    <t>for 2017-2018</t>
  </si>
  <si>
    <t>https://studiegids.ugent.be/2017/EN/FACULTY/I/MABA/IMRDVC/IMRDVC.html</t>
  </si>
  <si>
    <t>for 2018-2019</t>
  </si>
  <si>
    <t>https://studiegids.ugent.be/2018/EN/FACULTY/I/MABA/IMRDVC/IMRDVC.html</t>
  </si>
  <si>
    <t>for 2019-2020</t>
  </si>
  <si>
    <t>https://studiegids.ugent.be/2019/EN/FACULTY/I/MABA/IMRDVC/IMRDVC.html</t>
  </si>
  <si>
    <t>for 2020-2021</t>
  </si>
  <si>
    <t>https://studiegids.ugent.be/2020/EN/FACULTY/I/MABA/IMRDVC/IMRDVC.html</t>
  </si>
  <si>
    <t>Humboldt University of Berlin Catalog</t>
  </si>
  <si>
    <t>for 2021-2022</t>
  </si>
  <si>
    <t>https://agnes.hu-berlin.de/lupo/rds?state=wtree&amp;search=1&amp;P.vx=mittel&amp;root120212=206326%7C204675%7C208333%7C206362%7C207576&amp;trex=step</t>
  </si>
  <si>
    <t>https://studiekiezer.ugent.be/international-master-of-science-in-rural-development-IMRDVC-en/programma/2021</t>
  </si>
  <si>
    <t>for 2022-2023</t>
  </si>
  <si>
    <t>https://studiekiezer.ugent.be/international-master-of-science-in-rural-development-IMRDVC-en/programma/2022</t>
  </si>
  <si>
    <t>Humboldt University of Berlin Catalog (SEE Faculty of Life Sciences - Albrecht…Thaer Institute - IMRD or MSc Ag Econ - WiSe (winter semester) courses</t>
  </si>
  <si>
    <t>for 2022-23 &amp; 2023-24</t>
  </si>
  <si>
    <t>https://agnes.hu-berlin.de/lupo/rds?state=wtree&amp;search=1&amp;trex=step&amp;root120222=231048|228027|231704|229561|232634&amp;P.vx=kurz</t>
  </si>
  <si>
    <t>and</t>
  </si>
  <si>
    <t>https://agnes.hu-berlin.de/lupo/rds?state=wtree&amp;search=1&amp;trex=step&amp;root120222=231048|228027|231704|232208|230818&amp;P.vx=kurz</t>
  </si>
  <si>
    <t>for 2023-2024</t>
  </si>
  <si>
    <t>https://studiekiezer.ugent.be/international-master-of-science-in-rural-development-IMRDVC-en/programma/2023</t>
  </si>
  <si>
    <t>for 2024-2025</t>
  </si>
  <si>
    <t>https://studiekiezer.ugent.be/2024/international-master-of-science-in-rural-development-IMRDVC-en/programma</t>
  </si>
  <si>
    <t>IMRD website:</t>
  </si>
  <si>
    <t>https://www.imrd.ugent.be/</t>
  </si>
  <si>
    <t xml:space="preserve">Case study Slovakia: </t>
  </si>
  <si>
    <t>https://fesrr.uniag.sk/en/imrd/</t>
  </si>
  <si>
    <t>Case study Italy:</t>
  </si>
  <si>
    <t>https://www.unipi.it/index.php/agriculture-and-veterinary/item/3787-summer-school-food-and-innovation-in-rural-transition</t>
  </si>
  <si>
    <t>IMRD</t>
  </si>
  <si>
    <t>https://www.imrd.ugent.be/programme/</t>
  </si>
  <si>
    <t>ATLS-UA student</t>
  </si>
  <si>
    <t>ATLS-EU student</t>
  </si>
  <si>
    <t>Mobility</t>
  </si>
  <si>
    <t>Economy</t>
  </si>
  <si>
    <t>Society</t>
  </si>
  <si>
    <t>Environment</t>
  </si>
  <si>
    <t>General Entrance Module (fall 1)</t>
  </si>
  <si>
    <t>Ghent</t>
  </si>
  <si>
    <t>Advanced Module 1 (spring 1)</t>
  </si>
  <si>
    <t>UA, Nitra, Ghent, or Cordoba</t>
  </si>
  <si>
    <t>Any EU except Ghent</t>
  </si>
  <si>
    <t>Case Study (summer 1)</t>
  </si>
  <si>
    <t>Europe or Other</t>
  </si>
  <si>
    <t>Pisa or Nitra</t>
  </si>
  <si>
    <t>Europe or Other (but should be Pisa or Nitra)</t>
  </si>
  <si>
    <t>Advanced Module 2 (fall 2)</t>
  </si>
  <si>
    <t>Agrocampus Ouest (ACO)</t>
  </si>
  <si>
    <t>Humboldt</t>
  </si>
  <si>
    <t>Pisa, ACO, Humboldt, Ghent, UA</t>
  </si>
  <si>
    <t>Master Thesis</t>
  </si>
  <si>
    <t>Nitra or Pisa</t>
  </si>
  <si>
    <t>Ghent or ACO</t>
  </si>
  <si>
    <t>Cordoba or Humboldt</t>
  </si>
  <si>
    <t>Previous location</t>
  </si>
  <si>
    <t>2024-2025</t>
  </si>
  <si>
    <t>Atlantis Double Degree Program</t>
  </si>
  <si>
    <t>2023-2024</t>
  </si>
  <si>
    <t>First and third, if available, semester courses at Ghent University:</t>
  </si>
  <si>
    <t>Lecturer</t>
  </si>
  <si>
    <t>Third semester, Humboldt University in Berlin</t>
  </si>
  <si>
    <t>Applied Rural Economic Research Methods Part I</t>
  </si>
  <si>
    <t>Hans De Steur</t>
  </si>
  <si>
    <t>Advanced Environmental &amp; Resource Economics (Environmental and resource Economics III: environmental Institutions and Governance)</t>
  </si>
  <si>
    <t>Klaus Eisenack</t>
  </si>
  <si>
    <t>Food Marketing and Consumer Behaviour</t>
  </si>
  <si>
    <t>Wim Verbeke</t>
  </si>
  <si>
    <t>js</t>
  </si>
  <si>
    <t>Institutional Economics &amp; Political Economy (I - Basic Concepts and Applications)</t>
  </si>
  <si>
    <t>Agricultural and Rural Policy, EU Perspective</t>
  </si>
  <si>
    <t>Jeroen Buysse</t>
  </si>
  <si>
    <t>Public Policy Analysis: Agriculture &amp; Food Policy</t>
  </si>
  <si>
    <t>Peter Feindt</t>
  </si>
  <si>
    <t>Development Economics</t>
  </si>
  <si>
    <t>Marijke D'Haese</t>
  </si>
  <si>
    <t>j</t>
  </si>
  <si>
    <t>Environmental Sociology &amp; Environmental Policy</t>
  </si>
  <si>
    <t>Sieber</t>
  </si>
  <si>
    <t>Micro-Economic Theory and Farm Management</t>
  </si>
  <si>
    <t>Stijn Speelman</t>
  </si>
  <si>
    <t>s</t>
  </si>
  <si>
    <t>Biodiversity &amp; Conservation Management (actually Advanced Environmental Economics)</t>
  </si>
  <si>
    <t>Schleyer</t>
  </si>
  <si>
    <t>Applied Statistics</t>
  </si>
  <si>
    <t>Louis Coussement</t>
  </si>
  <si>
    <t>Human - Environmental Systems Interaction</t>
  </si>
  <si>
    <t>Hinkel, Schlueter, Lotze-Campen</t>
  </si>
  <si>
    <t>SDG Lab: Economy</t>
  </si>
  <si>
    <t>Scientific Communication on Rural Development</t>
  </si>
  <si>
    <t>3</t>
  </si>
  <si>
    <t>Marketing in the Agribusiness &amp; Food Sector</t>
  </si>
  <si>
    <t>Mithofer, Donkor</t>
  </si>
  <si>
    <t>4</t>
  </si>
  <si>
    <t>Quantitative Methods in Agricultural Business Economics</t>
  </si>
  <si>
    <t>M. Odening, Filler</t>
  </si>
  <si>
    <t>SDG Lab: Society</t>
  </si>
  <si>
    <t>Joost Dessein</t>
  </si>
  <si>
    <t>Climate &amp; Energy Management</t>
  </si>
  <si>
    <t>Grundmann, Schuster, Auer</t>
  </si>
  <si>
    <t>SDG Lab: Environment</t>
  </si>
  <si>
    <t>Environmental Management &amp; Information Systems</t>
  </si>
  <si>
    <t>Mithofer</t>
  </si>
  <si>
    <t>Sustainable Agriculture: A Global Perspective</t>
  </si>
  <si>
    <t>other elective</t>
  </si>
  <si>
    <t>Eduardo de la Pena</t>
  </si>
  <si>
    <t>Social Science Topics 2</t>
  </si>
  <si>
    <t>K. Muller</t>
  </si>
  <si>
    <t>Introduction to the Circular Economy, Economics and Management of Natural Resources</t>
  </si>
  <si>
    <t>Integrated Assessment &amp; Land Use Change Modelling</t>
  </si>
  <si>
    <t>Hermann Lotze-Campen</t>
  </si>
  <si>
    <t>Econometrics: Time Series Analysis (Faculty of Economics and Business)</t>
  </si>
  <si>
    <t>Gerdie Everaert</t>
  </si>
  <si>
    <t>International Ag Trade &amp; Development Research Seminar</t>
  </si>
  <si>
    <t>H. Grethe</t>
  </si>
  <si>
    <t>Second semester courses at Ghent University</t>
  </si>
  <si>
    <t>Sociological Perspectives on Rural Development</t>
  </si>
  <si>
    <t>Advanced Studies in Agricultural Economics</t>
  </si>
  <si>
    <t>Applied Rural Economics Research Methods - Partim II</t>
  </si>
  <si>
    <t>Sustainable Food Systems</t>
  </si>
  <si>
    <t>Rural Project Management</t>
  </si>
  <si>
    <t>The European Union’s International Development Policy</t>
  </si>
  <si>
    <t>Sarah Delputte?</t>
  </si>
  <si>
    <t>A: Courses with code A indicate that the course is obligatory unless students can prove they already acquired the learning outcomes. This may eventually be</t>
  </si>
  <si>
    <t xml:space="preserve">     tested by the local IMRD-Atlantis coordinator.</t>
  </si>
  <si>
    <t>Required enrollment at UA (U Ghent) during first semester is 27-40 (25-35) ECTS, and during second and third semesters are 15-40 (15-40) ECTS per semester.</t>
  </si>
  <si>
    <t>English Language Proficiency Requirements</t>
  </si>
  <si>
    <r>
      <t>TOEFL score of 550/</t>
    </r>
    <r>
      <rPr>
        <strike/>
        <sz val="10"/>
        <rFont val="Calibri"/>
        <family val="2"/>
      </rPr>
      <t>79</t>
    </r>
    <r>
      <rPr>
        <sz val="10"/>
        <rFont val="Calibri"/>
        <family val="2"/>
      </rPr>
      <t>80 (paper/internet)</t>
    </r>
  </si>
  <si>
    <t>or IELTS score of 6.5</t>
  </si>
  <si>
    <t>or proof of English under the Common European Framework level of B2 (CFE-B2) or higher</t>
  </si>
  <si>
    <t>or proof of one academic year of university level study with instruction in English,</t>
  </si>
  <si>
    <t>or successful completion of the intermediate academic English test at an accredited language center</t>
  </si>
  <si>
    <t>Prerequisites to the Atlantis Concentration: </t>
  </si>
  <si>
    <t>Six hours of mathematics (college algebra or above)</t>
  </si>
  <si>
    <t>3 hours of statistics</t>
  </si>
  <si>
    <t>3 hours of economic principles</t>
  </si>
  <si>
    <t>6 hours of courses in agricultural economics, rural development, social sciences, or agriculture and agribusiness-related courses</t>
  </si>
  <si>
    <r>
      <t>Core Requirements</t>
    </r>
    <r>
      <rPr>
        <sz val="9"/>
        <rFont val="Calibri"/>
        <family val="2"/>
      </rPr>
      <t>: (16 hours)</t>
    </r>
  </si>
  <si>
    <t xml:space="preserve">Coursework from each of the following areas:  quantitative analysis or research methods; management or marketing; policy or analysis of public sector issues; 6 hours of master's thesis; and AGEC 5011 seminar. </t>
  </si>
  <si>
    <r>
      <t>Controlled Electives</t>
    </r>
    <r>
      <rPr>
        <sz val="9"/>
        <rFont val="Calibri"/>
        <family val="2"/>
      </rPr>
      <t>: (15 hours)</t>
    </r>
  </si>
  <si>
    <t>Other graduate courses in Agricultural Economics</t>
  </si>
  <si>
    <t>Other graduate courses approved by the student's advisory committee</t>
  </si>
  <si>
    <t>Other Requirements:</t>
  </si>
  <si>
    <t>Minimum of 16 hours in Agricultural Economics</t>
  </si>
  <si>
    <t>Maximum of 15 hours of transfer courses from an inventory of classes offered in the Atlantis consortium of EU universities to satisfy core requirements and/or controlled electives.</t>
  </si>
  <si>
    <t>Taken from Memo of Agreement v. 14 June 09 between U Arkansas, U Florida, and Ghent U, and v. 1 July 14 between UA, U Ghent, HUB, AO, SUA, and Pisa.</t>
  </si>
  <si>
    <t>For the University of Arkansas, admission and acceptance are based on the following: (a) The applicant must hold a bachelor’s degree from an accredited institution with at least a 3.00 cumulative grade point average (4.00 system) on the last 60 hours of study; (b) Applicants whose native tongue is not English must also demonstrate proficiency in English by providing documentation of a TOEFL score of 550/79 (paper/internet), or IELTS score of 6.0, or proof of one year of university level study with instruction in English, or successful completion of the intermediate academic English test at the an accredited language center; and, (c) Pre-requisite courses including six (6) hours of mathematics (college algebra or above); 3 hours of statistics; 3 hours of economic principles; and 6 hours of courses in agricultural economics, rural development, social sciences, or agriculture and agribusiness-related courses.</t>
  </si>
  <si>
    <t>Subscribe to 80 credit units from no less than 3 and no more than 4 modules (Gen. Entr, Adv I &amp; II modules obligatory) from the following list. Subject to approval by the faculty.</t>
  </si>
  <si>
    <t>General conditions study program, including course work, case study and master dissertation:</t>
  </si>
  <si>
    <t>1. Study at min. 2 EU + US inst.</t>
  </si>
  <si>
    <t>2. EU-students start at UGent, US-students at University of Arkansas</t>
  </si>
  <si>
    <t>3. Equiv. period of study: min. 40 credits (incl. 20 credits for courses other than case study and master dissertation)/continent</t>
  </si>
  <si>
    <t>4. Double degr. MSc Agric. Econ. - UoA: min. 9 SP Quant. Anal./Research Meth., 9 SP Managt/Marketing/Agribusiness./Finance and 9 SP Publ. Sector Anal./Policy from Gen. Entr., Adv I or II mod.; seminar in last sem. UoA</t>
  </si>
  <si>
    <t>5. Ref A - courses assure learning outcome (LO), oblig. unless LO already attained. Test by local coord..</t>
  </si>
  <si>
    <t>6. Approval curr.: per sem., by coordinator and Mant. Board</t>
  </si>
  <si>
    <t>7. Exceptions on above: on approval Mant. Board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</si>
</sst>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00"/>
    <numFmt numFmtId="166" formatCode="0.0"/>
  </numFmts>
  <fonts count="23" x14ac:knownFonts="1">
    <font>
      <sz val="11"/>
      <color theme="1"/>
      <name val="Aptos Narrow"/>
      <family val="2"/>
      <scheme val="minor"/>
    </font>
    <font>
      <u/>
      <sz val="11"/>
      <color theme="10"/>
      <name val="Aptos Narrow"/>
      <family val="2"/>
      <scheme val="minor"/>
    </font>
    <font>
      <b/>
      <sz val="10"/>
      <name val="Arial"/>
      <family val="2"/>
    </font>
    <font>
      <b/>
      <sz val="11"/>
      <color indexed="10"/>
      <name val="Arial"/>
      <family val="2"/>
    </font>
    <font>
      <sz val="10"/>
      <name val="Arial"/>
      <family val="2"/>
    </font>
    <font>
      <sz val="10"/>
      <color indexed="12"/>
      <name val="Arial"/>
      <family val="2"/>
    </font>
    <font>
      <sz val="10"/>
      <color indexed="17"/>
      <name val="Arial"/>
      <family val="2"/>
    </font>
    <font>
      <sz val="10"/>
      <color indexed="10"/>
      <name val="Arial"/>
      <family val="2"/>
    </font>
    <font>
      <vertAlign val="superscript"/>
      <sz val="10"/>
      <color indexed="12"/>
      <name val="Arial"/>
      <family val="2"/>
    </font>
    <font>
      <vertAlign val="superscript"/>
      <sz val="10"/>
      <name val="Arial"/>
      <family val="2"/>
    </font>
    <font>
      <sz val="8"/>
      <name val="Arial"/>
      <family val="2"/>
    </font>
    <font>
      <sz val="10"/>
      <color rgb="FFFF0000"/>
      <name val="Arial"/>
      <family val="2"/>
    </font>
    <font>
      <sz val="10"/>
      <name val="Calibri"/>
      <family val="2"/>
    </font>
    <font>
      <u/>
      <sz val="10"/>
      <color theme="10"/>
      <name val="Calibri"/>
      <family val="2"/>
    </font>
    <font>
      <sz val="10"/>
      <color theme="1"/>
      <name val="Calibri"/>
      <family val="2"/>
    </font>
    <font>
      <strike/>
      <sz val="10"/>
      <name val="Calibri"/>
      <family val="2"/>
    </font>
    <font>
      <sz val="9"/>
      <name val="Calibri"/>
      <family val="2"/>
    </font>
    <font>
      <i/>
      <sz val="11"/>
      <color rgb="FF000000"/>
      <name val="Verdana"/>
      <family val="2"/>
    </font>
    <font>
      <i/>
      <sz val="10"/>
      <color rgb="FF000000"/>
      <name val="Verdana"/>
      <family val="2"/>
    </font>
    <font>
      <sz val="9"/>
      <color indexed="81"/>
      <name val="Tahoma"/>
      <family val="2"/>
    </font>
    <font>
      <b/>
      <sz val="9"/>
      <color indexed="81"/>
      <name val="Tahoma"/>
      <family val="2"/>
    </font>
    <font>
      <b/>
      <sz val="9"/>
      <color indexed="81"/>
      <name val="Tahoma"/>
      <charset val="1"/>
    </font>
    <font>
      <sz val="9"/>
      <color indexed="81"/>
      <name val="Tahoma"/>
      <charset val="1"/>
    </font>
  </fonts>
  <fills count="9">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FF00"/>
        <bgColor indexed="64"/>
      </patternFill>
    </fill>
    <fill>
      <patternFill patternType="solid">
        <fgColor rgb="FFFFFFFF"/>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right/>
      <top style="double">
        <color indexed="64"/>
      </top>
      <bottom style="thin">
        <color indexed="64"/>
      </bottom>
      <diagonal/>
    </border>
    <border>
      <left/>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4" fillId="0" borderId="0"/>
  </cellStyleXfs>
  <cellXfs count="173">
    <xf numFmtId="0" fontId="0" fillId="0" borderId="0" xfId="0"/>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horizontal="right"/>
    </xf>
    <xf numFmtId="0" fontId="2" fillId="2" borderId="4" xfId="0" applyFont="1" applyFill="1" applyBorder="1"/>
    <xf numFmtId="0" fontId="2" fillId="0" borderId="0" xfId="0" applyFont="1"/>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49" fontId="2" fillId="2" borderId="7" xfId="0" applyNumberFormat="1" applyFont="1" applyFill="1" applyBorder="1"/>
    <xf numFmtId="49" fontId="2" fillId="0" borderId="0" xfId="0" applyNumberFormat="1" applyFont="1"/>
    <xf numFmtId="0" fontId="2" fillId="2" borderId="7" xfId="0" applyFont="1" applyFill="1" applyBorder="1"/>
    <xf numFmtId="0" fontId="2" fillId="0" borderId="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3" fillId="0" borderId="5" xfId="0" applyFont="1" applyBorder="1" applyAlignment="1">
      <alignment horizontal="center"/>
    </xf>
    <xf numFmtId="0" fontId="3" fillId="0" borderId="0" xfId="0" applyFont="1" applyAlignment="1">
      <alignment horizontal="center"/>
    </xf>
    <xf numFmtId="0" fontId="3" fillId="0" borderId="6" xfId="0" applyFont="1" applyBorder="1" applyAlignment="1">
      <alignment horizontal="center"/>
    </xf>
    <xf numFmtId="164" fontId="2" fillId="2" borderId="7" xfId="0" applyNumberFormat="1" applyFont="1" applyFill="1" applyBorder="1"/>
    <xf numFmtId="0" fontId="2" fillId="0" borderId="0" xfId="0" applyFont="1" applyAlignment="1">
      <alignment horizontal="left"/>
    </xf>
    <xf numFmtId="0" fontId="0" fillId="3" borderId="4" xfId="0" applyFill="1" applyBorder="1" applyAlignment="1">
      <alignment horizontal="center"/>
    </xf>
    <xf numFmtId="0" fontId="4"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2" fillId="4" borderId="11" xfId="0" applyFont="1" applyFill="1" applyBorder="1" applyAlignment="1">
      <alignment horizontal="center"/>
    </xf>
    <xf numFmtId="0" fontId="2" fillId="0" borderId="0" xfId="0" applyFont="1" applyAlignment="1">
      <alignment horizontal="center"/>
    </xf>
    <xf numFmtId="0" fontId="4" fillId="0" borderId="0" xfId="0" applyFont="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4" fillId="3" borderId="12" xfId="0" applyFont="1" applyFill="1" applyBorder="1" applyAlignment="1">
      <alignment horizontal="center"/>
    </xf>
    <xf numFmtId="0" fontId="4" fillId="3" borderId="5" xfId="0" applyFont="1" applyFill="1" applyBorder="1"/>
    <xf numFmtId="0" fontId="5" fillId="0" borderId="4" xfId="0" applyFont="1" applyBorder="1" applyAlignment="1">
      <alignment horizontal="left"/>
    </xf>
    <xf numFmtId="0" fontId="0" fillId="0" borderId="4" xfId="0" applyBorder="1" applyAlignment="1">
      <alignment horizontal="center"/>
    </xf>
    <xf numFmtId="0" fontId="0" fillId="0" borderId="13" xfId="0" applyBorder="1" applyAlignment="1">
      <alignment horizontal="center"/>
    </xf>
    <xf numFmtId="0" fontId="4" fillId="0" borderId="13" xfId="0" applyFont="1" applyBorder="1" applyAlignment="1">
      <alignment horizontal="center"/>
    </xf>
    <xf numFmtId="0" fontId="4" fillId="0" borderId="4" xfId="0" applyFont="1" applyBorder="1" applyAlignment="1">
      <alignment horizontal="center"/>
    </xf>
    <xf numFmtId="0" fontId="0" fillId="2" borderId="0" xfId="0" applyFill="1"/>
    <xf numFmtId="0" fontId="0" fillId="2" borderId="0" xfId="0" applyFill="1" applyAlignment="1">
      <alignment horizontal="left"/>
    </xf>
    <xf numFmtId="0" fontId="0" fillId="2" borderId="0" xfId="0" applyFill="1" applyAlignment="1">
      <alignment horizontal="center"/>
    </xf>
    <xf numFmtId="0" fontId="6" fillId="2" borderId="0" xfId="0" applyFont="1" applyFill="1" applyAlignment="1">
      <alignment horizontal="center"/>
    </xf>
    <xf numFmtId="2" fontId="7" fillId="0" borderId="0" xfId="0" applyNumberFormat="1" applyFont="1" applyAlignment="1">
      <alignment horizontal="center"/>
    </xf>
    <xf numFmtId="0" fontId="7" fillId="0" borderId="0" xfId="0" applyFont="1" applyAlignment="1">
      <alignment horizontal="center"/>
    </xf>
    <xf numFmtId="0" fontId="0" fillId="3" borderId="5" xfId="0" applyFill="1" applyBorder="1"/>
    <xf numFmtId="0" fontId="0" fillId="3" borderId="6" xfId="0" applyFill="1" applyBorder="1"/>
    <xf numFmtId="0" fontId="0" fillId="3" borderId="12" xfId="0" applyFill="1" applyBorder="1"/>
    <xf numFmtId="0" fontId="4" fillId="3" borderId="5" xfId="0" applyFont="1" applyFill="1" applyBorder="1" applyAlignment="1">
      <alignment horizontal="center"/>
    </xf>
    <xf numFmtId="0" fontId="0" fillId="3" borderId="5" xfId="0" applyFill="1" applyBorder="1" applyAlignment="1">
      <alignment horizontal="left"/>
    </xf>
    <xf numFmtId="2" fontId="0" fillId="3" borderId="6" xfId="0" applyNumberFormat="1" applyFill="1" applyBorder="1" applyAlignment="1">
      <alignment horizontal="center"/>
    </xf>
    <xf numFmtId="0" fontId="4" fillId="3" borderId="12" xfId="0" applyFont="1" applyFill="1" applyBorder="1" applyAlignment="1">
      <alignment horizontal="left"/>
    </xf>
    <xf numFmtId="1" fontId="4" fillId="3" borderId="5" xfId="0" applyNumberFormat="1" applyFont="1" applyFill="1" applyBorder="1" applyAlignment="1">
      <alignment horizontal="center"/>
    </xf>
    <xf numFmtId="0" fontId="0" fillId="0" borderId="4" xfId="0" applyBorder="1"/>
    <xf numFmtId="0" fontId="0" fillId="2" borderId="4" xfId="0" applyFill="1" applyBorder="1" applyAlignment="1">
      <alignment horizontal="center"/>
    </xf>
    <xf numFmtId="0" fontId="6" fillId="2" borderId="4" xfId="0" applyFont="1" applyFill="1" applyBorder="1" applyAlignment="1">
      <alignment horizontal="center"/>
    </xf>
    <xf numFmtId="0" fontId="7" fillId="0" borderId="4" xfId="0" applyFont="1" applyBorder="1" applyAlignment="1">
      <alignment horizontal="center"/>
    </xf>
    <xf numFmtId="2" fontId="7" fillId="0" borderId="4" xfId="0" applyNumberFormat="1" applyFont="1" applyBorder="1" applyAlignment="1">
      <alignment horizontal="center"/>
    </xf>
    <xf numFmtId="0" fontId="5" fillId="0" borderId="2" xfId="0" applyFont="1" applyBorder="1"/>
    <xf numFmtId="0" fontId="7" fillId="0" borderId="2" xfId="0" applyFont="1" applyBorder="1" applyAlignment="1">
      <alignment horizontal="right"/>
    </xf>
    <xf numFmtId="0" fontId="4" fillId="0" borderId="0" xfId="0" applyFont="1" applyAlignment="1">
      <alignment horizontal="right"/>
    </xf>
    <xf numFmtId="0" fontId="4" fillId="0" borderId="2" xfId="0" applyFont="1" applyBorder="1" applyAlignment="1">
      <alignment horizontal="right"/>
    </xf>
    <xf numFmtId="0" fontId="7" fillId="0" borderId="0" xfId="0" applyFont="1" applyAlignment="1">
      <alignment horizontal="right"/>
    </xf>
    <xf numFmtId="0" fontId="0" fillId="0" borderId="9" xfId="0" applyBorder="1"/>
    <xf numFmtId="0" fontId="7" fillId="0" borderId="9" xfId="0" applyFont="1" applyBorder="1" applyAlignment="1">
      <alignment horizontal="right"/>
    </xf>
    <xf numFmtId="0" fontId="7" fillId="0" borderId="9" xfId="0" applyFont="1" applyBorder="1" applyAlignment="1">
      <alignment horizontal="center"/>
    </xf>
    <xf numFmtId="0" fontId="0" fillId="3" borderId="0" xfId="0" applyFill="1" applyAlignment="1">
      <alignment horizontal="center"/>
    </xf>
    <xf numFmtId="0" fontId="5" fillId="0" borderId="13" xfId="0" applyFont="1" applyBorder="1"/>
    <xf numFmtId="0" fontId="5" fillId="0" borderId="14" xfId="0" applyFont="1" applyBorder="1"/>
    <xf numFmtId="0" fontId="0" fillId="0" borderId="14" xfId="0" applyBorder="1" applyAlignment="1">
      <alignment horizontal="center"/>
    </xf>
    <xf numFmtId="0" fontId="4" fillId="0" borderId="14" xfId="0" applyFont="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4" fillId="0" borderId="0" xfId="0" applyFont="1" applyAlignment="1">
      <alignment horizontal="left"/>
    </xf>
    <xf numFmtId="0" fontId="7" fillId="5" borderId="0" xfId="0" applyFont="1" applyFill="1" applyAlignment="1">
      <alignment horizontal="center"/>
    </xf>
    <xf numFmtId="1" fontId="0" fillId="3" borderId="5" xfId="0" applyNumberFormat="1" applyFill="1" applyBorder="1" applyAlignment="1">
      <alignment horizontal="center"/>
    </xf>
    <xf numFmtId="0" fontId="4" fillId="0" borderId="0" xfId="0" applyFont="1"/>
    <xf numFmtId="0" fontId="4" fillId="0" borderId="4" xfId="0" applyFont="1" applyBorder="1" applyAlignment="1">
      <alignment horizontal="left"/>
    </xf>
    <xf numFmtId="0" fontId="4" fillId="0" borderId="4" xfId="0" applyFont="1" applyBorder="1"/>
    <xf numFmtId="0" fontId="7" fillId="5" borderId="4" xfId="0" applyFont="1" applyFill="1" applyBorder="1" applyAlignment="1">
      <alignment horizontal="center"/>
    </xf>
    <xf numFmtId="0" fontId="0" fillId="3" borderId="15" xfId="0" applyFill="1" applyBorder="1" applyAlignment="1">
      <alignment horizontal="left"/>
    </xf>
    <xf numFmtId="2" fontId="0" fillId="3" borderId="16" xfId="0" applyNumberFormat="1" applyFill="1" applyBorder="1" applyAlignment="1">
      <alignment horizontal="center"/>
    </xf>
    <xf numFmtId="2" fontId="7" fillId="0" borderId="2" xfId="0" applyNumberFormat="1" applyFont="1" applyBorder="1" applyAlignment="1">
      <alignment horizontal="center"/>
    </xf>
    <xf numFmtId="0" fontId="7" fillId="0" borderId="2" xfId="0" applyFont="1" applyBorder="1" applyAlignment="1">
      <alignment horizontal="center"/>
    </xf>
    <xf numFmtId="1" fontId="0" fillId="3" borderId="0" xfId="0" applyNumberFormat="1" applyFill="1" applyAlignment="1">
      <alignment horizontal="center"/>
    </xf>
    <xf numFmtId="0" fontId="0" fillId="3" borderId="17" xfId="0" applyFill="1" applyBorder="1"/>
    <xf numFmtId="0" fontId="0" fillId="0" borderId="0" xfId="0" applyAlignment="1">
      <alignment horizontal="left"/>
    </xf>
    <xf numFmtId="2" fontId="0" fillId="0" borderId="0" xfId="0" applyNumberFormat="1" applyAlignment="1">
      <alignment horizontal="center"/>
    </xf>
    <xf numFmtId="0" fontId="4" fillId="0" borderId="7" xfId="0" applyFont="1" applyBorder="1" applyAlignment="1">
      <alignment horizontal="left"/>
    </xf>
    <xf numFmtId="0" fontId="0" fillId="0" borderId="7" xfId="0" applyBorder="1" applyAlignment="1">
      <alignment horizontal="left"/>
    </xf>
    <xf numFmtId="0" fontId="0" fillId="2" borderId="7" xfId="0" applyFill="1" applyBorder="1" applyAlignment="1">
      <alignment horizontal="center"/>
    </xf>
    <xf numFmtId="0" fontId="6" fillId="2" borderId="7" xfId="0" applyFont="1" applyFill="1" applyBorder="1" applyAlignment="1">
      <alignment horizontal="center"/>
    </xf>
    <xf numFmtId="2" fontId="7" fillId="0" borderId="7" xfId="0" applyNumberFormat="1" applyFont="1" applyBorder="1" applyAlignment="1">
      <alignment horizontal="center"/>
    </xf>
    <xf numFmtId="0" fontId="7" fillId="0" borderId="7" xfId="0" applyFont="1" applyBorder="1" applyAlignment="1">
      <alignment horizontal="center"/>
    </xf>
    <xf numFmtId="0" fontId="0" fillId="0" borderId="0" xfId="0" quotePrefix="1" applyAlignment="1">
      <alignment horizontal="center"/>
    </xf>
    <xf numFmtId="0" fontId="5" fillId="0" borderId="4" xfId="0" applyFont="1" applyBorder="1"/>
    <xf numFmtId="0" fontId="5" fillId="0" borderId="0" xfId="0" applyFont="1"/>
    <xf numFmtId="0" fontId="4" fillId="0" borderId="7" xfId="0" applyFont="1" applyBorder="1" applyAlignment="1">
      <alignment horizontal="center"/>
    </xf>
    <xf numFmtId="0" fontId="0" fillId="0" borderId="4" xfId="0" quotePrefix="1" applyBorder="1" applyAlignment="1">
      <alignment horizontal="center"/>
    </xf>
    <xf numFmtId="0" fontId="4" fillId="6" borderId="0" xfId="0" applyFont="1" applyFill="1"/>
    <xf numFmtId="0" fontId="4" fillId="6" borderId="0" xfId="0" applyFont="1" applyFill="1" applyAlignment="1">
      <alignment horizontal="left"/>
    </xf>
    <xf numFmtId="165" fontId="0" fillId="0" borderId="0" xfId="0" applyNumberFormat="1" applyAlignment="1">
      <alignment horizontal="center"/>
    </xf>
    <xf numFmtId="4" fontId="0" fillId="0" borderId="0" xfId="0" applyNumberFormat="1" applyAlignment="1">
      <alignment horizontal="center"/>
    </xf>
    <xf numFmtId="0" fontId="5" fillId="0" borderId="7" xfId="0" applyFont="1" applyBorder="1"/>
    <xf numFmtId="0" fontId="0" fillId="0" borderId="7" xfId="0" applyBorder="1" applyAlignment="1">
      <alignment horizontal="center"/>
    </xf>
    <xf numFmtId="0" fontId="4" fillId="2" borderId="0" xfId="0" applyFont="1" applyFill="1" applyAlignment="1">
      <alignment horizontal="center"/>
    </xf>
    <xf numFmtId="2" fontId="6" fillId="2" borderId="0" xfId="0" applyNumberFormat="1" applyFont="1" applyFill="1" applyAlignment="1">
      <alignment horizontal="center"/>
    </xf>
    <xf numFmtId="2" fontId="0" fillId="0" borderId="0" xfId="0" applyNumberFormat="1"/>
    <xf numFmtId="0" fontId="0" fillId="2" borderId="9" xfId="0" applyFill="1" applyBorder="1" applyAlignment="1">
      <alignment horizontal="center"/>
    </xf>
    <xf numFmtId="2" fontId="6" fillId="2" borderId="9" xfId="0" applyNumberFormat="1" applyFont="1" applyFill="1" applyBorder="1" applyAlignment="1">
      <alignment horizontal="center"/>
    </xf>
    <xf numFmtId="0" fontId="6" fillId="2" borderId="9" xfId="0" applyFont="1" applyFill="1" applyBorder="1" applyAlignment="1">
      <alignment horizontal="center"/>
    </xf>
    <xf numFmtId="2" fontId="7" fillId="0" borderId="9" xfId="0" applyNumberFormat="1" applyFont="1" applyBorder="1" applyAlignment="1">
      <alignment horizontal="center"/>
    </xf>
    <xf numFmtId="0" fontId="4" fillId="2" borderId="0" xfId="0" applyFont="1" applyFill="1"/>
    <xf numFmtId="0" fontId="7" fillId="5" borderId="9" xfId="0" applyFont="1" applyFill="1" applyBorder="1" applyAlignment="1">
      <alignment horizontal="center"/>
    </xf>
    <xf numFmtId="0" fontId="5" fillId="0" borderId="14" xfId="0" applyFont="1" applyBorder="1"/>
    <xf numFmtId="0" fontId="7" fillId="0" borderId="0" xfId="0" applyFont="1"/>
    <xf numFmtId="0" fontId="10" fillId="0" borderId="0" xfId="0" applyFont="1" applyAlignment="1">
      <alignment horizontal="center"/>
    </xf>
    <xf numFmtId="0" fontId="0" fillId="3" borderId="18" xfId="0" applyFill="1" applyBorder="1"/>
    <xf numFmtId="0" fontId="0" fillId="3" borderId="19" xfId="0" applyFill="1" applyBorder="1" applyAlignment="1">
      <alignment horizontal="center"/>
    </xf>
    <xf numFmtId="2" fontId="11" fillId="0" borderId="0" xfId="0" applyNumberFormat="1" applyFont="1" applyAlignment="1">
      <alignment horizontal="left"/>
    </xf>
    <xf numFmtId="0" fontId="11" fillId="0" borderId="0" xfId="0" applyFont="1" applyAlignment="1">
      <alignment horizontal="center"/>
    </xf>
    <xf numFmtId="0" fontId="4" fillId="0" borderId="0" xfId="0" applyFont="1" applyAlignment="1">
      <alignment horizontal="center"/>
    </xf>
    <xf numFmtId="1" fontId="7" fillId="0" borderId="0" xfId="0" applyNumberFormat="1" applyFont="1" applyAlignment="1">
      <alignment horizontal="center"/>
    </xf>
    <xf numFmtId="0" fontId="4" fillId="0" borderId="9" xfId="0" applyFont="1" applyBorder="1" applyAlignment="1">
      <alignment horizontal="right"/>
    </xf>
    <xf numFmtId="0" fontId="0" fillId="0" borderId="9" xfId="0" applyBorder="1" applyAlignment="1">
      <alignment horizontal="right"/>
    </xf>
    <xf numFmtId="0" fontId="4" fillId="0" borderId="9" xfId="0" applyFont="1" applyBorder="1" applyAlignment="1">
      <alignment horizontal="center"/>
    </xf>
    <xf numFmtId="0" fontId="9" fillId="0" borderId="1" xfId="0" applyFont="1" applyBorder="1"/>
    <xf numFmtId="0" fontId="9" fillId="0" borderId="2" xfId="0" applyFont="1" applyBorder="1"/>
    <xf numFmtId="0" fontId="9" fillId="0" borderId="3" xfId="0" applyFont="1" applyBorder="1"/>
    <xf numFmtId="0" fontId="9" fillId="0" borderId="0" xfId="0" applyFont="1"/>
    <xf numFmtId="0" fontId="9" fillId="0" borderId="5" xfId="0" applyFont="1" applyBorder="1" applyAlignment="1">
      <alignment wrapText="1"/>
    </xf>
    <xf numFmtId="0" fontId="9" fillId="0" borderId="0" xfId="0" applyFont="1" applyAlignment="1">
      <alignment wrapText="1"/>
    </xf>
    <xf numFmtId="0" fontId="9" fillId="0" borderId="6" xfId="0" applyFont="1" applyBorder="1" applyAlignment="1">
      <alignment wrapText="1"/>
    </xf>
    <xf numFmtId="0" fontId="9" fillId="0" borderId="0" xfId="0" applyFont="1" applyAlignment="1">
      <alignment wrapText="1"/>
    </xf>
    <xf numFmtId="0" fontId="0" fillId="0" borderId="0" xfId="0" applyAlignment="1">
      <alignment horizontal="right"/>
    </xf>
    <xf numFmtId="0" fontId="0" fillId="7" borderId="0" xfId="0" applyFill="1" applyAlignment="1">
      <alignment horizontal="center"/>
    </xf>
    <xf numFmtId="166" fontId="0" fillId="0" borderId="0" xfId="0" applyNumberFormat="1" applyAlignment="1">
      <alignment horizontal="center"/>
    </xf>
    <xf numFmtId="1" fontId="0" fillId="0" borderId="0" xfId="0" applyNumberFormat="1" applyAlignment="1">
      <alignment horizontal="center"/>
    </xf>
    <xf numFmtId="0" fontId="9" fillId="0" borderId="5" xfId="0" applyFont="1" applyBorder="1" applyAlignment="1">
      <alignment horizontal="left" wrapText="1"/>
    </xf>
    <xf numFmtId="0" fontId="9" fillId="0" borderId="0" xfId="0" applyFont="1" applyAlignment="1">
      <alignment horizontal="left" wrapText="1"/>
    </xf>
    <xf numFmtId="0" fontId="9" fillId="0" borderId="6" xfId="0" applyFont="1" applyBorder="1" applyAlignment="1">
      <alignment horizontal="left" wrapText="1"/>
    </xf>
    <xf numFmtId="0" fontId="9" fillId="0" borderId="0" xfId="0" applyFont="1" applyAlignment="1">
      <alignment horizontal="left" wrapText="1"/>
    </xf>
    <xf numFmtId="0" fontId="9" fillId="0" borderId="15" xfId="0" applyFont="1" applyBorder="1" applyAlignment="1">
      <alignment horizontal="left" wrapText="1"/>
    </xf>
    <xf numFmtId="0" fontId="9" fillId="0" borderId="4" xfId="0" applyFont="1" applyBorder="1" applyAlignment="1">
      <alignment horizontal="left" wrapText="1"/>
    </xf>
    <xf numFmtId="0" fontId="9" fillId="0" borderId="16" xfId="0" applyFont="1" applyBorder="1" applyAlignment="1">
      <alignment horizontal="left" wrapText="1"/>
    </xf>
    <xf numFmtId="0" fontId="0" fillId="0" borderId="0" xfId="0"/>
    <xf numFmtId="0" fontId="4" fillId="0" borderId="0" xfId="0" applyFont="1"/>
    <xf numFmtId="0" fontId="0" fillId="0" borderId="2" xfId="0" applyBorder="1"/>
    <xf numFmtId="0" fontId="0" fillId="0" borderId="9" xfId="0" applyBorder="1"/>
    <xf numFmtId="0" fontId="12" fillId="0" borderId="0" xfId="0" applyFont="1"/>
    <xf numFmtId="0" fontId="13" fillId="0" borderId="0" xfId="1" applyFont="1"/>
    <xf numFmtId="0" fontId="12" fillId="0" borderId="0" xfId="2" applyFont="1"/>
    <xf numFmtId="0" fontId="12" fillId="0" borderId="15" xfId="2" applyFont="1" applyBorder="1"/>
    <xf numFmtId="0" fontId="12" fillId="0" borderId="4" xfId="2" applyFont="1" applyBorder="1"/>
    <xf numFmtId="0" fontId="13" fillId="0" borderId="4" xfId="1" applyFont="1" applyBorder="1"/>
    <xf numFmtId="0" fontId="12" fillId="0" borderId="1" xfId="2" applyFont="1" applyBorder="1"/>
    <xf numFmtId="0" fontId="12" fillId="0" borderId="0" xfId="2" applyFont="1" applyAlignment="1">
      <alignment horizontal="left"/>
    </xf>
    <xf numFmtId="0" fontId="12" fillId="0" borderId="5" xfId="2" applyFont="1" applyBorder="1"/>
    <xf numFmtId="0" fontId="12" fillId="0" borderId="2" xfId="0" applyFont="1" applyBorder="1"/>
    <xf numFmtId="0" fontId="12" fillId="0" borderId="4" xfId="0" applyFont="1" applyBorder="1"/>
    <xf numFmtId="0" fontId="12" fillId="0" borderId="4" xfId="0" applyFont="1" applyBorder="1" applyAlignment="1">
      <alignment horizontal="center"/>
    </xf>
    <xf numFmtId="0" fontId="14" fillId="0" borderId="0" xfId="0" applyFont="1"/>
    <xf numFmtId="49" fontId="12" fillId="0" borderId="0" xfId="0" applyNumberFormat="1" applyFont="1"/>
    <xf numFmtId="49" fontId="12" fillId="0" borderId="0" xfId="0" applyNumberFormat="1" applyFont="1" applyAlignment="1">
      <alignment horizontal="center"/>
    </xf>
    <xf numFmtId="49" fontId="12" fillId="0" borderId="0" xfId="0" applyNumberFormat="1" applyFont="1" applyAlignment="1">
      <alignment horizontal="left" vertical="center"/>
    </xf>
    <xf numFmtId="49" fontId="4" fillId="0" borderId="0" xfId="0" applyNumberFormat="1" applyFont="1" applyAlignment="1">
      <alignment horizontal="left" vertical="center"/>
    </xf>
    <xf numFmtId="0" fontId="12" fillId="0" borderId="0" xfId="0" applyFont="1" applyAlignment="1">
      <alignment horizontal="center"/>
    </xf>
    <xf numFmtId="1" fontId="12" fillId="0" borderId="0" xfId="0" applyNumberFormat="1" applyFont="1" applyAlignment="1">
      <alignment horizontal="center"/>
    </xf>
    <xf numFmtId="49" fontId="12" fillId="0" borderId="7" xfId="0" applyNumberFormat="1" applyFont="1" applyBorder="1" applyAlignment="1">
      <alignment horizontal="left" vertical="center"/>
    </xf>
    <xf numFmtId="0" fontId="12" fillId="0" borderId="7" xfId="0" applyFont="1" applyBorder="1"/>
    <xf numFmtId="0" fontId="17" fillId="8" borderId="0" xfId="0" applyFont="1" applyFill="1" applyAlignment="1">
      <alignment horizontal="left" vertical="top" wrapText="1"/>
    </xf>
    <xf numFmtId="0" fontId="18" fillId="8" borderId="0" xfId="0" applyFont="1" applyFill="1" applyAlignment="1">
      <alignment horizontal="left" vertical="center" wrapText="1"/>
    </xf>
    <xf numFmtId="0" fontId="18" fillId="8" borderId="0" xfId="0" applyFont="1" applyFill="1" applyAlignment="1">
      <alignment horizontal="left" vertical="center" wrapText="1" indent="1"/>
    </xf>
  </cellXfs>
  <cellStyles count="3">
    <cellStyle name="Hyperlink" xfId="1" builtinId="8"/>
    <cellStyle name="Normal" xfId="0" builtinId="0"/>
    <cellStyle name="Normal 2" xfId="2" xr:uid="{663FFE52-4777-441A-B85A-50F6EB8A70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gnes.hu-berlin.de/lupo/rds?state=wtree&amp;search=1&amp;P.vx=mittel&amp;root120212=206326%7C204675%7C208333%7C206362%7C207576&amp;trex=step" TargetMode="External"/><Relationship Id="rId13" Type="http://schemas.openxmlformats.org/officeDocument/2006/relationships/hyperlink" Target="https://www.unipi.it/index.php/agriculture-and-veterinary/item/3787-summer-school-food-and-innovation-in-rural-transition" TargetMode="External"/><Relationship Id="rId18" Type="http://schemas.openxmlformats.org/officeDocument/2006/relationships/hyperlink" Target="https://studiekiezer.ugent.be/2024/international-master-of-science-in-rural-development-IMRDVC-en/programma" TargetMode="External"/><Relationship Id="rId3" Type="http://schemas.openxmlformats.org/officeDocument/2006/relationships/hyperlink" Target="http://www.studiegids.ugent.be/2015/EN/FACULTY/I/MABA/IMRDEV/IMRDEV.html" TargetMode="External"/><Relationship Id="rId7" Type="http://schemas.openxmlformats.org/officeDocument/2006/relationships/hyperlink" Target="https://studiegids.ugent.be/2017/EN/FACULTY/I/MABA/IMRDVC/IMRDVC.html" TargetMode="External"/><Relationship Id="rId12" Type="http://schemas.openxmlformats.org/officeDocument/2006/relationships/hyperlink" Target="https://www.imrd.ugent.be/" TargetMode="External"/><Relationship Id="rId17" Type="http://schemas.openxmlformats.org/officeDocument/2006/relationships/hyperlink" Target="https://agnes.hu-berlin.de/lupo/rds?state=wtree&amp;search=1&amp;trex=step&amp;root120222=231048|228027|231704|232208|230818&amp;P.vx=kurz" TargetMode="External"/><Relationship Id="rId2" Type="http://schemas.openxmlformats.org/officeDocument/2006/relationships/hyperlink" Target="http://www.studiegids.ugent.be/2014/EN/FACULTY/I/MABA/IMRDEV/IMRDEV.html" TargetMode="External"/><Relationship Id="rId16" Type="http://schemas.openxmlformats.org/officeDocument/2006/relationships/hyperlink" Target="https://studiekiezer.ugent.be/international-master-of-science-in-rural-development-IMRDVC-en/programma/2023" TargetMode="External"/><Relationship Id="rId20" Type="http://schemas.openxmlformats.org/officeDocument/2006/relationships/comments" Target="../comments1.xml"/><Relationship Id="rId1" Type="http://schemas.openxmlformats.org/officeDocument/2006/relationships/hyperlink" Target="http://www.studiegids.ugent.be/2013/EN/FACULTY/I/MABA/IMRDEV/IMRDEV.html" TargetMode="External"/><Relationship Id="rId6" Type="http://schemas.openxmlformats.org/officeDocument/2006/relationships/hyperlink" Target="https://studiegids.ugent.be/2018/EN/FACULTY/I/MABA/IMRDVC/IMRDVC.html" TargetMode="External"/><Relationship Id="rId11" Type="http://schemas.openxmlformats.org/officeDocument/2006/relationships/hyperlink" Target="https://fesrr.uniag.sk/en/imrd/" TargetMode="External"/><Relationship Id="rId5" Type="http://schemas.openxmlformats.org/officeDocument/2006/relationships/hyperlink" Target="https://studiegids.ugent.be/2019/EN/FACULTY/I/MABA/IMRDVC/IMRDVC.html" TargetMode="External"/><Relationship Id="rId15" Type="http://schemas.openxmlformats.org/officeDocument/2006/relationships/hyperlink" Target="https://agnes.hu-berlin.de/lupo/rds?state=wtree&amp;search=1&amp;trex=step&amp;root120222=231048|228027|231704|229561|232634&amp;P.vx=kurz" TargetMode="External"/><Relationship Id="rId10" Type="http://schemas.openxmlformats.org/officeDocument/2006/relationships/hyperlink" Target="https://studiekiezer.ugent.be/international-master-of-science-in-rural-development-IMRDVC-en/programma/2022" TargetMode="External"/><Relationship Id="rId19" Type="http://schemas.openxmlformats.org/officeDocument/2006/relationships/vmlDrawing" Target="../drawings/vmlDrawing1.vml"/><Relationship Id="rId4" Type="http://schemas.openxmlformats.org/officeDocument/2006/relationships/hyperlink" Target="https://studiegids.ugent.be/2020/EN/FACULTY/I/MABA/IMRDVC/IMRDVC.html" TargetMode="External"/><Relationship Id="rId9" Type="http://schemas.openxmlformats.org/officeDocument/2006/relationships/hyperlink" Target="https://studiekiezer.ugent.be/international-master-of-science-in-rural-development-IMRDVC-en/programma/2021" TargetMode="External"/><Relationship Id="rId14" Type="http://schemas.openxmlformats.org/officeDocument/2006/relationships/hyperlink" Target="https://www.imrd.ugent.be/programm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B7B1A-99FA-46C5-B96B-3415519C9C7A}">
  <dimension ref="B2:AU182"/>
  <sheetViews>
    <sheetView tabSelected="1" workbookViewId="0">
      <selection sqref="A1:XFD1048576"/>
    </sheetView>
  </sheetViews>
  <sheetFormatPr defaultRowHeight="14.25" x14ac:dyDescent="0.45"/>
  <cols>
    <col min="1" max="1" width="2.86328125" customWidth="1"/>
    <col min="2" max="2" width="6.59765625" customWidth="1"/>
    <col min="3" max="3" width="7" customWidth="1"/>
    <col min="4" max="4" width="24.73046875" customWidth="1"/>
    <col min="5" max="5" width="1.73046875" customWidth="1"/>
    <col min="6" max="6" width="8" customWidth="1"/>
    <col min="7" max="7" width="8.73046875" customWidth="1"/>
    <col min="8" max="8" width="1.59765625" customWidth="1"/>
    <col min="10" max="10" width="1.59765625" customWidth="1"/>
    <col min="11" max="11" width="9" customWidth="1"/>
    <col min="13" max="13" width="1.73046875" customWidth="1"/>
    <col min="15" max="15" width="2" customWidth="1"/>
    <col min="16" max="16" width="7.3984375" customWidth="1"/>
    <col min="17" max="17" width="7.86328125" customWidth="1"/>
    <col min="18" max="18" width="2.1328125" customWidth="1"/>
    <col min="19" max="19" width="6.59765625" bestFit="1" customWidth="1"/>
    <col min="20" max="20" width="6.265625" bestFit="1" customWidth="1"/>
    <col min="21" max="21" width="7.3984375" customWidth="1"/>
    <col min="23" max="23" width="3.59765625" customWidth="1"/>
    <col min="24" max="24" width="9.86328125" customWidth="1"/>
    <col min="25" max="25" width="4.3984375" customWidth="1"/>
    <col min="28" max="28" width="13.59765625" customWidth="1"/>
    <col min="30" max="30" width="9.73046875" customWidth="1"/>
    <col min="34" max="34" width="10.265625" customWidth="1"/>
  </cols>
  <sheetData>
    <row r="2" spans="2:25" x14ac:dyDescent="0.45">
      <c r="C2" s="1"/>
      <c r="D2" s="1"/>
      <c r="E2" s="1"/>
      <c r="F2" s="1"/>
      <c r="G2" s="1"/>
      <c r="H2" s="1"/>
      <c r="I2" s="1"/>
      <c r="J2" s="1"/>
      <c r="K2" s="1"/>
      <c r="L2" s="1"/>
      <c r="M2" s="1"/>
      <c r="N2" s="1"/>
      <c r="O2" s="1"/>
      <c r="P2" s="1"/>
      <c r="Q2" s="1"/>
    </row>
    <row r="3" spans="2:25" x14ac:dyDescent="0.45">
      <c r="B3" s="2" t="s">
        <v>0</v>
      </c>
      <c r="C3" s="3"/>
      <c r="D3" s="3"/>
      <c r="E3" s="3"/>
      <c r="F3" s="3"/>
      <c r="G3" s="4"/>
      <c r="H3" s="1"/>
      <c r="I3" s="5" t="s">
        <v>1</v>
      </c>
      <c r="J3" s="5"/>
      <c r="K3" s="6" t="s">
        <v>2</v>
      </c>
      <c r="L3" s="6"/>
      <c r="M3" s="6"/>
      <c r="N3" s="6"/>
      <c r="O3" s="7"/>
      <c r="P3" s="7"/>
      <c r="Q3" s="7"/>
    </row>
    <row r="4" spans="2:25" x14ac:dyDescent="0.45">
      <c r="B4" s="8" t="s">
        <v>3</v>
      </c>
      <c r="C4" s="9"/>
      <c r="D4" s="9"/>
      <c r="E4" s="9"/>
      <c r="F4" s="9"/>
      <c r="G4" s="10"/>
      <c r="I4" s="5" t="s">
        <v>4</v>
      </c>
      <c r="J4" s="5"/>
      <c r="K4" s="11" t="s">
        <v>5</v>
      </c>
      <c r="L4" s="11"/>
      <c r="M4" s="11"/>
      <c r="N4" s="11"/>
      <c r="O4" s="12"/>
      <c r="P4" s="12"/>
      <c r="Q4" s="12"/>
    </row>
    <row r="5" spans="2:25" x14ac:dyDescent="0.45">
      <c r="B5" s="8" t="s">
        <v>6</v>
      </c>
      <c r="C5" s="9"/>
      <c r="D5" s="9"/>
      <c r="E5" s="9"/>
      <c r="F5" s="9"/>
      <c r="G5" s="10"/>
      <c r="I5" s="5" t="s">
        <v>7</v>
      </c>
      <c r="J5" s="5"/>
      <c r="K5" s="13"/>
      <c r="L5" s="13"/>
      <c r="M5" s="13"/>
      <c r="N5" s="13"/>
      <c r="O5" s="7"/>
      <c r="P5" s="7"/>
      <c r="Q5" s="7"/>
    </row>
    <row r="6" spans="2:25" x14ac:dyDescent="0.45">
      <c r="B6" s="14" t="s">
        <v>8</v>
      </c>
      <c r="C6" s="15"/>
      <c r="D6" s="15"/>
      <c r="E6" s="15"/>
      <c r="F6" s="15"/>
      <c r="G6" s="16"/>
      <c r="I6" s="5" t="s">
        <v>9</v>
      </c>
      <c r="J6" s="5"/>
      <c r="K6" s="13"/>
      <c r="L6" s="13"/>
      <c r="M6" s="13"/>
      <c r="N6" s="13"/>
      <c r="O6" s="7"/>
      <c r="P6" s="7"/>
      <c r="Q6" s="7"/>
    </row>
    <row r="7" spans="2:25" x14ac:dyDescent="0.45">
      <c r="B7" s="17" t="s">
        <v>10</v>
      </c>
      <c r="C7" s="18"/>
      <c r="D7" s="18"/>
      <c r="E7" s="18"/>
      <c r="F7" s="18"/>
      <c r="G7" s="19"/>
      <c r="H7" s="1"/>
      <c r="I7" s="5" t="s">
        <v>11</v>
      </c>
      <c r="J7" s="5"/>
      <c r="K7" s="20"/>
      <c r="L7" s="20"/>
      <c r="M7" s="20"/>
      <c r="N7" s="20"/>
      <c r="O7" s="7"/>
      <c r="P7" s="7"/>
      <c r="Q7" s="7"/>
      <c r="R7" s="21"/>
      <c r="S7" s="22" t="s">
        <v>12</v>
      </c>
      <c r="T7" s="22"/>
      <c r="U7" s="22"/>
      <c r="V7" s="22"/>
      <c r="W7" s="22"/>
      <c r="X7" s="22"/>
      <c r="Y7" s="22"/>
    </row>
    <row r="8" spans="2:25" ht="14.65" thickBot="1" x14ac:dyDescent="0.5">
      <c r="B8" s="23" t="s">
        <v>13</v>
      </c>
      <c r="C8" s="24"/>
      <c r="D8" s="24"/>
      <c r="E8" s="24"/>
      <c r="F8" s="24"/>
      <c r="G8" s="25"/>
      <c r="H8" s="26"/>
      <c r="I8" s="26"/>
      <c r="J8" s="26"/>
      <c r="K8" s="27" t="s">
        <v>14</v>
      </c>
      <c r="L8" s="27"/>
      <c r="M8" s="27"/>
      <c r="N8" s="27"/>
      <c r="O8" s="28"/>
      <c r="P8" s="29" t="s">
        <v>15</v>
      </c>
      <c r="Q8" s="29" t="s">
        <v>15</v>
      </c>
      <c r="S8" s="30" t="s">
        <v>16</v>
      </c>
      <c r="T8" s="31" t="s">
        <v>17</v>
      </c>
      <c r="U8" s="32" t="s">
        <v>18</v>
      </c>
      <c r="V8" s="33" t="s">
        <v>19</v>
      </c>
      <c r="W8" s="31"/>
      <c r="X8" s="30"/>
      <c r="Y8" s="31"/>
    </row>
    <row r="9" spans="2:25" ht="14.65" thickTop="1" x14ac:dyDescent="0.45">
      <c r="B9" s="34" t="s">
        <v>20</v>
      </c>
      <c r="C9" s="34"/>
      <c r="D9" s="34"/>
      <c r="E9" s="34"/>
      <c r="F9" s="35" t="s">
        <v>21</v>
      </c>
      <c r="G9" s="35" t="s">
        <v>22</v>
      </c>
      <c r="H9" s="36"/>
      <c r="I9" s="36" t="s">
        <v>23</v>
      </c>
      <c r="J9" s="36"/>
      <c r="K9" s="36" t="s">
        <v>16</v>
      </c>
      <c r="L9" s="37" t="s">
        <v>24</v>
      </c>
      <c r="M9" s="37"/>
      <c r="N9" s="37" t="s">
        <v>25</v>
      </c>
      <c r="O9" s="29"/>
      <c r="P9" s="38" t="s">
        <v>26</v>
      </c>
      <c r="Q9" s="38" t="s">
        <v>27</v>
      </c>
      <c r="R9" s="29"/>
      <c r="S9" s="30"/>
      <c r="T9" s="31"/>
      <c r="U9" s="32"/>
      <c r="V9" s="33"/>
      <c r="W9" s="31"/>
      <c r="X9" s="30"/>
      <c r="Y9" s="31"/>
    </row>
    <row r="10" spans="2:25" x14ac:dyDescent="0.45">
      <c r="B10" s="39" t="s">
        <v>28</v>
      </c>
      <c r="C10" s="40" t="s">
        <v>29</v>
      </c>
      <c r="D10" s="39" t="s">
        <v>30</v>
      </c>
      <c r="F10" s="41"/>
      <c r="G10" s="41"/>
      <c r="H10" s="1"/>
      <c r="I10" s="42"/>
      <c r="J10" s="1"/>
      <c r="K10" s="42"/>
      <c r="L10" s="43" t="str">
        <f>IF(K10="","[X]",VLOOKUP(K10,$S$10:$T$28,2,FALSE))</f>
        <v>[X]</v>
      </c>
      <c r="M10" s="44"/>
      <c r="N10" s="43" t="str">
        <f>IF(OR(L10="[X]",L10="NA"),"NA ",I10*L10)</f>
        <v xml:space="preserve">NA </v>
      </c>
      <c r="O10" s="43"/>
      <c r="P10" s="43"/>
      <c r="Q10" s="43"/>
      <c r="S10" s="45"/>
      <c r="T10" s="46"/>
      <c r="U10" s="47"/>
      <c r="V10" s="48" t="s">
        <v>31</v>
      </c>
      <c r="W10" s="31"/>
      <c r="X10" s="30"/>
      <c r="Y10" s="31"/>
    </row>
    <row r="11" spans="2:25" x14ac:dyDescent="0.45">
      <c r="B11" s="39" t="s">
        <v>28</v>
      </c>
      <c r="C11" s="40" t="s">
        <v>29</v>
      </c>
      <c r="D11" s="39" t="s">
        <v>32</v>
      </c>
      <c r="F11" s="41"/>
      <c r="G11" s="41"/>
      <c r="H11" s="1"/>
      <c r="I11" s="42"/>
      <c r="J11" s="1"/>
      <c r="K11" s="42"/>
      <c r="L11" s="43" t="str">
        <f>IF(K11="","[X]",VLOOKUP(K11,$S$10:$T$28,2,FALSE))</f>
        <v>[X]</v>
      </c>
      <c r="M11" s="44"/>
      <c r="N11" s="43" t="str">
        <f>IF(OR(L11="[X]",L11="NA"),"NA ",I11*L11)</f>
        <v xml:space="preserve">NA </v>
      </c>
      <c r="O11" s="43"/>
      <c r="P11" s="43"/>
      <c r="Q11" s="43"/>
      <c r="S11" s="49" t="s">
        <v>2</v>
      </c>
      <c r="T11" s="50">
        <v>4</v>
      </c>
      <c r="U11" s="51" t="s">
        <v>33</v>
      </c>
      <c r="V11" s="52" t="s">
        <v>34</v>
      </c>
      <c r="W11" s="31"/>
      <c r="X11" s="30"/>
      <c r="Y11" s="31"/>
    </row>
    <row r="12" spans="2:25" x14ac:dyDescent="0.45">
      <c r="B12" s="39" t="s">
        <v>28</v>
      </c>
      <c r="C12" s="40" t="s">
        <v>29</v>
      </c>
      <c r="D12" s="39" t="s">
        <v>35</v>
      </c>
      <c r="F12" s="41"/>
      <c r="G12" s="41"/>
      <c r="H12" s="1"/>
      <c r="I12" s="42"/>
      <c r="J12" s="1"/>
      <c r="K12" s="42"/>
      <c r="L12" s="43" t="str">
        <f>IF(K12="","[X]",VLOOKUP(K12,$S$10:$T$28,2,FALSE))</f>
        <v>[X]</v>
      </c>
      <c r="M12" s="44"/>
      <c r="N12" s="43" t="str">
        <f>IF(OR(L12="[X]",L12="NA"),"NA ",I12*L12)</f>
        <v xml:space="preserve">NA </v>
      </c>
      <c r="O12" s="43"/>
      <c r="P12" s="43"/>
      <c r="Q12" s="43"/>
      <c r="S12" s="49" t="s">
        <v>36</v>
      </c>
      <c r="T12" s="50">
        <v>3</v>
      </c>
      <c r="U12" s="51" t="s">
        <v>37</v>
      </c>
      <c r="V12" s="52" t="s">
        <v>38</v>
      </c>
      <c r="W12" s="31"/>
      <c r="X12" s="30"/>
      <c r="Y12" s="31"/>
    </row>
    <row r="13" spans="2:25" x14ac:dyDescent="0.45">
      <c r="B13" s="39" t="s">
        <v>28</v>
      </c>
      <c r="C13" s="40" t="s">
        <v>29</v>
      </c>
      <c r="D13" s="39" t="s">
        <v>39</v>
      </c>
      <c r="E13" s="53"/>
      <c r="F13" s="54"/>
      <c r="G13" s="54"/>
      <c r="H13" s="35"/>
      <c r="I13" s="55"/>
      <c r="J13" s="35"/>
      <c r="K13" s="42"/>
      <c r="L13" s="43" t="str">
        <f>IF(K13="","[X]",VLOOKUP(K13,$S$10:$T$28,2,FALSE))</f>
        <v>[X]</v>
      </c>
      <c r="M13" s="56"/>
      <c r="N13" s="57" t="str">
        <f>IF(OR(L13="[X]",L13="NA"),"NA ",I13*L13)</f>
        <v xml:space="preserve">NA </v>
      </c>
      <c r="O13" s="43"/>
      <c r="P13" s="57"/>
      <c r="Q13" s="57"/>
      <c r="S13" s="49" t="s">
        <v>40</v>
      </c>
      <c r="T13" s="50">
        <v>2</v>
      </c>
      <c r="U13" s="51" t="s">
        <v>41</v>
      </c>
      <c r="V13" s="52" t="s">
        <v>42</v>
      </c>
      <c r="W13" s="31"/>
      <c r="X13" s="30"/>
      <c r="Y13" s="31"/>
    </row>
    <row r="14" spans="2:25" x14ac:dyDescent="0.45">
      <c r="B14" s="58" t="s">
        <v>43</v>
      </c>
      <c r="C14" s="58"/>
      <c r="D14" s="58"/>
      <c r="E14" s="59"/>
      <c r="F14" s="60" t="s">
        <v>44</v>
      </c>
      <c r="G14" s="60"/>
      <c r="H14" s="1"/>
      <c r="I14" s="44">
        <f>SUMIF(L10:L13,"&gt;=0",I10:I13)</f>
        <v>0</v>
      </c>
      <c r="K14" s="61" t="s">
        <v>45</v>
      </c>
      <c r="L14" s="61"/>
      <c r="M14" s="44"/>
      <c r="N14" s="43" t="str">
        <f>IF(I14=0,"NA",I16/I15)</f>
        <v>NA</v>
      </c>
      <c r="O14" s="43"/>
      <c r="P14" s="43"/>
      <c r="Q14" s="43"/>
      <c r="S14" s="49" t="s">
        <v>46</v>
      </c>
      <c r="T14" s="50">
        <v>1</v>
      </c>
      <c r="U14" s="51" t="s">
        <v>47</v>
      </c>
      <c r="V14" s="52" t="s">
        <v>48</v>
      </c>
      <c r="W14" s="31"/>
      <c r="X14" s="30"/>
      <c r="Y14" s="31"/>
    </row>
    <row r="15" spans="2:25" x14ac:dyDescent="0.45">
      <c r="D15" s="62"/>
      <c r="E15" s="62"/>
      <c r="F15" s="60" t="s">
        <v>49</v>
      </c>
      <c r="G15" s="60"/>
      <c r="H15" s="1"/>
      <c r="I15" s="44">
        <f>SUMIF(L10:L13,"&gt;0.0",I10:I13)</f>
        <v>0</v>
      </c>
      <c r="J15" s="62"/>
      <c r="K15" s="60" t="s">
        <v>50</v>
      </c>
      <c r="L15" s="60"/>
      <c r="M15" s="44"/>
      <c r="N15" s="44">
        <f>SUMIF(K10:K13,"E",I10:I13)</f>
        <v>0</v>
      </c>
      <c r="O15" s="44"/>
      <c r="P15" s="44"/>
      <c r="Q15" s="44"/>
      <c r="S15" s="49" t="s">
        <v>51</v>
      </c>
      <c r="T15" s="50">
        <v>0</v>
      </c>
      <c r="U15" s="51" t="s">
        <v>52</v>
      </c>
      <c r="V15" s="52" t="s">
        <v>53</v>
      </c>
      <c r="W15" s="31"/>
      <c r="X15" s="30"/>
      <c r="Y15" s="31"/>
    </row>
    <row r="16" spans="2:25" ht="14.65" thickBot="1" x14ac:dyDescent="0.5">
      <c r="B16" s="63"/>
      <c r="C16" s="63"/>
      <c r="D16" s="63"/>
      <c r="E16" s="64"/>
      <c r="F16" s="60" t="s">
        <v>54</v>
      </c>
      <c r="G16" s="60"/>
      <c r="H16" s="26"/>
      <c r="I16" s="43">
        <f>SUMPRODUCT(I10:I13,L10:L13)</f>
        <v>0</v>
      </c>
      <c r="J16" s="65"/>
      <c r="K16" s="60" t="s">
        <v>55</v>
      </c>
      <c r="L16" s="60"/>
      <c r="M16" s="65"/>
      <c r="N16" s="65">
        <f>I15+N15</f>
        <v>0</v>
      </c>
      <c r="O16" s="44"/>
      <c r="P16" s="65"/>
      <c r="Q16" s="65"/>
      <c r="S16" s="49" t="s">
        <v>56</v>
      </c>
      <c r="T16" s="66" t="s">
        <v>57</v>
      </c>
      <c r="U16" s="51" t="s">
        <v>58</v>
      </c>
      <c r="V16" s="52" t="s">
        <v>59</v>
      </c>
      <c r="W16" s="31"/>
      <c r="X16" s="30"/>
      <c r="Y16" s="31"/>
    </row>
    <row r="17" spans="2:29" ht="15.4" thickTop="1" x14ac:dyDescent="0.45">
      <c r="B17" s="67" t="s">
        <v>60</v>
      </c>
      <c r="C17" s="67"/>
      <c r="D17" s="67"/>
      <c r="E17" s="68"/>
      <c r="F17" s="37" t="s">
        <v>18</v>
      </c>
      <c r="G17" s="37" t="s">
        <v>19</v>
      </c>
      <c r="H17" s="69"/>
      <c r="I17" s="37" t="s">
        <v>61</v>
      </c>
      <c r="J17" s="69"/>
      <c r="K17" s="37" t="s">
        <v>62</v>
      </c>
      <c r="L17" s="37" t="s">
        <v>24</v>
      </c>
      <c r="M17" s="70"/>
      <c r="N17" s="37" t="s">
        <v>25</v>
      </c>
      <c r="O17" s="29"/>
      <c r="P17" s="37" t="s">
        <v>26</v>
      </c>
      <c r="Q17" s="37" t="s">
        <v>27</v>
      </c>
      <c r="S17" s="49" t="s">
        <v>63</v>
      </c>
      <c r="T17" s="66" t="s">
        <v>64</v>
      </c>
      <c r="U17" s="51" t="s">
        <v>65</v>
      </c>
      <c r="V17" s="71" t="s">
        <v>66</v>
      </c>
      <c r="W17" s="72"/>
      <c r="X17" s="71" t="s">
        <v>67</v>
      </c>
      <c r="Y17" s="72"/>
    </row>
    <row r="18" spans="2:29" x14ac:dyDescent="0.45">
      <c r="B18" s="73" t="s">
        <v>68</v>
      </c>
      <c r="C18" s="73">
        <v>51003</v>
      </c>
      <c r="D18" s="73" t="s">
        <v>69</v>
      </c>
      <c r="F18" s="41" t="s">
        <v>47</v>
      </c>
      <c r="G18" s="41" t="s">
        <v>31</v>
      </c>
      <c r="H18" s="1"/>
      <c r="I18" s="42">
        <v>3</v>
      </c>
      <c r="J18" s="1"/>
      <c r="K18" s="42"/>
      <c r="L18" s="43" t="str">
        <f t="shared" ref="L18:L30" si="0">IF(K18="","[X]",VLOOKUP(K18,$S$10:$T$28,2,FALSE))</f>
        <v>[X]</v>
      </c>
      <c r="M18" s="44"/>
      <c r="N18" s="44" t="str">
        <f t="shared" ref="N18:N30" si="1">IF(OR(L18="[X]",L18="NA"),"NA ",I18*L18)</f>
        <v xml:space="preserve">NA </v>
      </c>
      <c r="O18" s="44"/>
      <c r="P18" s="74">
        <v>9</v>
      </c>
      <c r="Q18" s="74"/>
      <c r="S18" s="49" t="s">
        <v>70</v>
      </c>
      <c r="T18" s="31" t="s">
        <v>64</v>
      </c>
      <c r="U18" s="51" t="s">
        <v>71</v>
      </c>
      <c r="V18" s="75">
        <f t="shared" ref="V18:V30" si="2">C18</f>
        <v>51003</v>
      </c>
      <c r="W18" s="31">
        <f t="shared" ref="W18:W30" si="3">IF(AND(L18&lt;&gt;"[X]",V18&lt;5000),I18,0)</f>
        <v>0</v>
      </c>
      <c r="X18" s="30" t="str">
        <f t="shared" ref="X18:X30" si="4">B18</f>
        <v>AGEC</v>
      </c>
      <c r="Y18" s="31">
        <f t="shared" ref="Y18:Y30" si="5">IF(AND(L18&lt;&gt;"[X]",X18="AGEC"),I18,0)</f>
        <v>0</v>
      </c>
    </row>
    <row r="19" spans="2:29" x14ac:dyDescent="0.45">
      <c r="B19" s="73" t="s">
        <v>68</v>
      </c>
      <c r="C19" s="73">
        <v>54003</v>
      </c>
      <c r="D19" s="76" t="s">
        <v>72</v>
      </c>
      <c r="F19" s="41" t="s">
        <v>52</v>
      </c>
      <c r="G19" s="41" t="s">
        <v>31</v>
      </c>
      <c r="H19" s="1"/>
      <c r="I19" s="42">
        <v>3</v>
      </c>
      <c r="J19" s="1"/>
      <c r="K19" s="42"/>
      <c r="L19" s="43" t="str">
        <f t="shared" si="0"/>
        <v>[X]</v>
      </c>
      <c r="M19" s="44"/>
      <c r="N19" s="44" t="str">
        <f t="shared" si="1"/>
        <v xml:space="preserve">NA </v>
      </c>
      <c r="O19" s="44"/>
      <c r="P19" s="74">
        <v>9</v>
      </c>
      <c r="Q19" s="74"/>
      <c r="S19" s="49" t="s">
        <v>73</v>
      </c>
      <c r="T19" s="31" t="s">
        <v>64</v>
      </c>
      <c r="U19" s="51" t="s">
        <v>74</v>
      </c>
      <c r="V19" s="75">
        <f t="shared" si="2"/>
        <v>54003</v>
      </c>
      <c r="W19" s="31">
        <f t="shared" si="3"/>
        <v>0</v>
      </c>
      <c r="X19" s="30" t="str">
        <f t="shared" si="4"/>
        <v>AGEC</v>
      </c>
      <c r="Y19" s="31">
        <f t="shared" si="5"/>
        <v>0</v>
      </c>
    </row>
    <row r="20" spans="2:29" x14ac:dyDescent="0.45">
      <c r="B20" s="77"/>
      <c r="C20" s="77"/>
      <c r="D20" s="78" t="s">
        <v>75</v>
      </c>
      <c r="F20" s="54"/>
      <c r="G20" s="54"/>
      <c r="H20" s="1"/>
      <c r="I20" s="55"/>
      <c r="J20" s="1"/>
      <c r="K20" s="55"/>
      <c r="L20" s="57" t="str">
        <f t="shared" si="0"/>
        <v>[X]</v>
      </c>
      <c r="M20" s="44"/>
      <c r="N20" s="56" t="str">
        <f t="shared" si="1"/>
        <v xml:space="preserve">NA </v>
      </c>
      <c r="O20" s="44"/>
      <c r="P20" s="79"/>
      <c r="Q20" s="79"/>
      <c r="S20" s="49" t="s">
        <v>76</v>
      </c>
      <c r="T20" s="50" t="s">
        <v>64</v>
      </c>
      <c r="U20" s="51" t="s">
        <v>77</v>
      </c>
      <c r="V20" s="75">
        <f t="shared" si="2"/>
        <v>0</v>
      </c>
      <c r="W20" s="31">
        <f t="shared" si="3"/>
        <v>0</v>
      </c>
      <c r="X20" s="30">
        <f t="shared" si="4"/>
        <v>0</v>
      </c>
      <c r="Y20" s="31">
        <f t="shared" si="5"/>
        <v>0</v>
      </c>
    </row>
    <row r="21" spans="2:29" x14ac:dyDescent="0.45">
      <c r="B21" s="73" t="s">
        <v>68</v>
      </c>
      <c r="C21" s="73" t="s">
        <v>29</v>
      </c>
      <c r="D21" s="76" t="s">
        <v>78</v>
      </c>
      <c r="F21" s="41" t="s">
        <v>47</v>
      </c>
      <c r="G21" s="41" t="s">
        <v>31</v>
      </c>
      <c r="H21" s="1"/>
      <c r="I21" s="42">
        <v>3</v>
      </c>
      <c r="J21" s="1"/>
      <c r="K21" s="42"/>
      <c r="L21" s="43" t="str">
        <f t="shared" si="0"/>
        <v>[X]</v>
      </c>
      <c r="M21" s="44"/>
      <c r="N21" s="44" t="str">
        <f t="shared" si="1"/>
        <v xml:space="preserve">NA </v>
      </c>
      <c r="O21" s="44"/>
      <c r="P21" s="74">
        <v>9</v>
      </c>
      <c r="Q21" s="74"/>
      <c r="S21" s="80" t="s">
        <v>79</v>
      </c>
      <c r="T21" s="81" t="s">
        <v>64</v>
      </c>
      <c r="U21" s="51" t="s">
        <v>80</v>
      </c>
      <c r="V21" s="75" t="str">
        <f t="shared" si="2"/>
        <v>NUM</v>
      </c>
      <c r="W21" s="31">
        <f t="shared" si="3"/>
        <v>0</v>
      </c>
      <c r="X21" s="30" t="str">
        <f t="shared" si="4"/>
        <v>AGEC</v>
      </c>
      <c r="Y21" s="31">
        <f t="shared" si="5"/>
        <v>0</v>
      </c>
    </row>
    <row r="22" spans="2:29" x14ac:dyDescent="0.45">
      <c r="B22" s="73" t="s">
        <v>28</v>
      </c>
      <c r="C22" s="73" t="s">
        <v>29</v>
      </c>
      <c r="D22" s="76" t="s">
        <v>81</v>
      </c>
      <c r="F22" s="41" t="s">
        <v>52</v>
      </c>
      <c r="G22" s="41" t="s">
        <v>31</v>
      </c>
      <c r="H22" s="1"/>
      <c r="I22" s="42">
        <v>3</v>
      </c>
      <c r="J22" s="1"/>
      <c r="K22" s="42"/>
      <c r="L22" s="43" t="str">
        <f t="shared" si="0"/>
        <v>[X]</v>
      </c>
      <c r="M22" s="44"/>
      <c r="N22" s="44" t="str">
        <f t="shared" si="1"/>
        <v xml:space="preserve">NA </v>
      </c>
      <c r="O22" s="44"/>
      <c r="P22" s="74">
        <v>9</v>
      </c>
      <c r="Q22" s="74"/>
      <c r="S22" s="49"/>
      <c r="T22" s="31"/>
      <c r="U22" s="51" t="s">
        <v>82</v>
      </c>
      <c r="V22" s="75" t="str">
        <f t="shared" si="2"/>
        <v>NUM</v>
      </c>
      <c r="W22" s="31">
        <f t="shared" si="3"/>
        <v>0</v>
      </c>
      <c r="X22" s="30" t="str">
        <f t="shared" si="4"/>
        <v>ALPH</v>
      </c>
      <c r="Y22" s="31">
        <f t="shared" si="5"/>
        <v>0</v>
      </c>
    </row>
    <row r="23" spans="2:29" x14ac:dyDescent="0.45">
      <c r="B23" s="77"/>
      <c r="C23" s="77"/>
      <c r="D23" s="78"/>
      <c r="F23" s="54"/>
      <c r="G23" s="54"/>
      <c r="H23" s="1"/>
      <c r="I23" s="55"/>
      <c r="J23" s="1"/>
      <c r="K23" s="55"/>
      <c r="L23" s="43" t="str">
        <f t="shared" si="0"/>
        <v>[X]</v>
      </c>
      <c r="M23" s="44"/>
      <c r="N23" s="44" t="str">
        <f t="shared" si="1"/>
        <v xml:space="preserve">NA </v>
      </c>
      <c r="O23" s="44"/>
      <c r="P23" s="79"/>
      <c r="Q23" s="79"/>
      <c r="S23" s="49"/>
      <c r="T23" s="50"/>
      <c r="U23" s="51" t="s">
        <v>83</v>
      </c>
      <c r="V23" s="75">
        <f t="shared" si="2"/>
        <v>0</v>
      </c>
      <c r="W23" s="31">
        <f t="shared" si="3"/>
        <v>0</v>
      </c>
      <c r="X23" s="30">
        <f t="shared" si="4"/>
        <v>0</v>
      </c>
      <c r="Y23" s="31">
        <f t="shared" si="5"/>
        <v>0</v>
      </c>
    </row>
    <row r="24" spans="2:29" x14ac:dyDescent="0.45">
      <c r="B24" s="73" t="s">
        <v>28</v>
      </c>
      <c r="C24" s="73" t="s">
        <v>29</v>
      </c>
      <c r="D24" s="76" t="s">
        <v>84</v>
      </c>
      <c r="F24" s="41" t="s">
        <v>47</v>
      </c>
      <c r="G24" s="41" t="s">
        <v>31</v>
      </c>
      <c r="H24" s="1"/>
      <c r="I24" s="42">
        <v>3</v>
      </c>
      <c r="J24" s="1"/>
      <c r="K24" s="42"/>
      <c r="L24" s="82" t="str">
        <f t="shared" si="0"/>
        <v>[X]</v>
      </c>
      <c r="M24" s="44"/>
      <c r="N24" s="83" t="str">
        <f t="shared" si="1"/>
        <v xml:space="preserve">NA </v>
      </c>
      <c r="O24" s="44"/>
      <c r="P24" s="74">
        <v>9</v>
      </c>
      <c r="Q24" s="74"/>
      <c r="S24" s="49"/>
      <c r="T24" s="31"/>
      <c r="U24" s="51" t="s">
        <v>85</v>
      </c>
      <c r="V24" s="84" t="str">
        <f t="shared" si="2"/>
        <v>NUM</v>
      </c>
      <c r="W24" s="31">
        <f t="shared" si="3"/>
        <v>0</v>
      </c>
      <c r="X24" s="30" t="str">
        <f t="shared" si="4"/>
        <v>ALPH</v>
      </c>
      <c r="Y24" s="31">
        <f t="shared" si="5"/>
        <v>0</v>
      </c>
    </row>
    <row r="25" spans="2:29" x14ac:dyDescent="0.45">
      <c r="B25" s="73" t="s">
        <v>68</v>
      </c>
      <c r="C25" s="73">
        <v>56103</v>
      </c>
      <c r="D25" s="76" t="s">
        <v>86</v>
      </c>
      <c r="F25" s="41" t="s">
        <v>52</v>
      </c>
      <c r="G25" s="41" t="s">
        <v>31</v>
      </c>
      <c r="H25" s="1"/>
      <c r="I25" s="42">
        <v>3</v>
      </c>
      <c r="J25" s="1"/>
      <c r="K25" s="42"/>
      <c r="L25" s="43" t="str">
        <f t="shared" si="0"/>
        <v>[X]</v>
      </c>
      <c r="M25" s="44"/>
      <c r="N25" s="44" t="str">
        <f t="shared" si="1"/>
        <v xml:space="preserve">NA </v>
      </c>
      <c r="O25" s="44"/>
      <c r="P25" s="74">
        <v>9</v>
      </c>
      <c r="Q25" s="74"/>
      <c r="S25" s="49"/>
      <c r="T25" s="50"/>
      <c r="U25" s="51" t="s">
        <v>87</v>
      </c>
      <c r="V25" s="75">
        <f t="shared" si="2"/>
        <v>56103</v>
      </c>
      <c r="W25" s="31">
        <f t="shared" si="3"/>
        <v>0</v>
      </c>
      <c r="X25" s="30" t="str">
        <f t="shared" si="4"/>
        <v>AGEC</v>
      </c>
      <c r="Y25" s="31">
        <f t="shared" si="5"/>
        <v>0</v>
      </c>
    </row>
    <row r="26" spans="2:29" x14ac:dyDescent="0.45">
      <c r="B26" s="77"/>
      <c r="C26" s="77"/>
      <c r="D26" s="78" t="s">
        <v>75</v>
      </c>
      <c r="F26" s="54"/>
      <c r="G26" s="54"/>
      <c r="H26" s="1"/>
      <c r="I26" s="55"/>
      <c r="J26" s="1"/>
      <c r="K26" s="55"/>
      <c r="L26" s="57" t="str">
        <f t="shared" si="0"/>
        <v>[X]</v>
      </c>
      <c r="M26" s="56"/>
      <c r="N26" s="56" t="str">
        <f t="shared" si="1"/>
        <v xml:space="preserve">NA </v>
      </c>
      <c r="O26" s="44"/>
      <c r="P26" s="79"/>
      <c r="Q26" s="79"/>
      <c r="S26" s="49"/>
      <c r="T26" s="50"/>
      <c r="U26" s="51" t="s">
        <v>88</v>
      </c>
      <c r="V26" s="75">
        <f t="shared" si="2"/>
        <v>0</v>
      </c>
      <c r="W26" s="31">
        <f t="shared" si="3"/>
        <v>0</v>
      </c>
      <c r="X26" s="30">
        <f t="shared" si="4"/>
        <v>0</v>
      </c>
      <c r="Y26" s="31">
        <f t="shared" si="5"/>
        <v>0</v>
      </c>
    </row>
    <row r="27" spans="2:29" x14ac:dyDescent="0.45">
      <c r="B27" s="73" t="s">
        <v>28</v>
      </c>
      <c r="C27" s="73" t="s">
        <v>29</v>
      </c>
      <c r="D27" s="76" t="s">
        <v>89</v>
      </c>
      <c r="F27" s="41" t="s">
        <v>71</v>
      </c>
      <c r="G27" s="41" t="s">
        <v>31</v>
      </c>
      <c r="H27" s="1"/>
      <c r="I27" s="42">
        <v>6</v>
      </c>
      <c r="J27" s="1"/>
      <c r="K27" s="42"/>
      <c r="L27" s="43" t="str">
        <f t="shared" si="0"/>
        <v>[X]</v>
      </c>
      <c r="M27" s="44"/>
      <c r="N27" s="44" t="str">
        <f t="shared" si="1"/>
        <v xml:space="preserve">NA </v>
      </c>
      <c r="O27" s="44"/>
      <c r="P27" s="74">
        <v>30</v>
      </c>
      <c r="Q27" s="74"/>
      <c r="S27" s="49"/>
      <c r="T27" s="50"/>
      <c r="U27" s="51" t="s">
        <v>90</v>
      </c>
      <c r="V27" s="75" t="str">
        <f t="shared" si="2"/>
        <v>NUM</v>
      </c>
      <c r="W27" s="31">
        <f t="shared" si="3"/>
        <v>0</v>
      </c>
      <c r="X27" s="30" t="str">
        <f t="shared" si="4"/>
        <v>ALPH</v>
      </c>
      <c r="Y27" s="31">
        <f t="shared" si="5"/>
        <v>0</v>
      </c>
    </row>
    <row r="28" spans="2:29" x14ac:dyDescent="0.45">
      <c r="B28" s="73" t="s">
        <v>28</v>
      </c>
      <c r="C28" s="73" t="s">
        <v>29</v>
      </c>
      <c r="D28" s="76" t="s">
        <v>91</v>
      </c>
      <c r="F28" s="41"/>
      <c r="G28" s="41"/>
      <c r="H28" s="1"/>
      <c r="I28" s="42"/>
      <c r="J28" s="1"/>
      <c r="K28" s="42"/>
      <c r="L28" s="43" t="str">
        <f t="shared" si="0"/>
        <v>[X]</v>
      </c>
      <c r="M28" s="44"/>
      <c r="N28" s="44" t="str">
        <f t="shared" si="1"/>
        <v xml:space="preserve">NA </v>
      </c>
      <c r="O28" s="44"/>
      <c r="P28" s="74"/>
      <c r="Q28" s="74"/>
      <c r="S28" s="80"/>
      <c r="T28" s="81"/>
      <c r="U28" s="85" t="s">
        <v>92</v>
      </c>
      <c r="V28" s="75" t="str">
        <f t="shared" si="2"/>
        <v>NUM</v>
      </c>
      <c r="W28" s="31">
        <f t="shared" si="3"/>
        <v>0</v>
      </c>
      <c r="X28" s="30" t="str">
        <f t="shared" si="4"/>
        <v>ALPH</v>
      </c>
      <c r="Y28" s="31">
        <f t="shared" si="5"/>
        <v>0</v>
      </c>
    </row>
    <row r="29" spans="2:29" x14ac:dyDescent="0.45">
      <c r="B29" s="77" t="s">
        <v>28</v>
      </c>
      <c r="C29" s="77" t="s">
        <v>29</v>
      </c>
      <c r="D29" s="78" t="s">
        <v>93</v>
      </c>
      <c r="F29" s="54"/>
      <c r="G29" s="54"/>
      <c r="H29" s="1"/>
      <c r="I29" s="55"/>
      <c r="J29" s="1"/>
      <c r="K29" s="55"/>
      <c r="L29" s="43" t="str">
        <f t="shared" si="0"/>
        <v>[X]</v>
      </c>
      <c r="M29" s="44"/>
      <c r="N29" s="44" t="str">
        <f t="shared" si="1"/>
        <v xml:space="preserve">NA </v>
      </c>
      <c r="O29" s="44"/>
      <c r="P29" s="79"/>
      <c r="Q29" s="79"/>
      <c r="S29" s="86"/>
      <c r="T29" s="87"/>
      <c r="V29" s="75" t="str">
        <f t="shared" si="2"/>
        <v>NUM</v>
      </c>
      <c r="W29" s="31">
        <f t="shared" si="3"/>
        <v>0</v>
      </c>
      <c r="X29" s="30" t="str">
        <f t="shared" si="4"/>
        <v>ALPH</v>
      </c>
      <c r="Y29" s="31">
        <f t="shared" si="5"/>
        <v>0</v>
      </c>
    </row>
    <row r="30" spans="2:29" ht="15" x14ac:dyDescent="0.45">
      <c r="B30" s="88" t="s">
        <v>68</v>
      </c>
      <c r="C30" s="89">
        <v>50101</v>
      </c>
      <c r="D30" s="89" t="s">
        <v>94</v>
      </c>
      <c r="F30" s="90" t="s">
        <v>47</v>
      </c>
      <c r="G30" s="90" t="s">
        <v>31</v>
      </c>
      <c r="H30" s="1"/>
      <c r="I30" s="91">
        <v>1</v>
      </c>
      <c r="J30" s="1"/>
      <c r="K30" s="91"/>
      <c r="L30" s="92" t="str">
        <f t="shared" si="0"/>
        <v>[X]</v>
      </c>
      <c r="M30" s="44"/>
      <c r="N30" s="93" t="str">
        <f t="shared" si="1"/>
        <v xml:space="preserve">NA </v>
      </c>
      <c r="O30" s="44"/>
      <c r="P30" s="74">
        <v>3</v>
      </c>
      <c r="Q30" s="74"/>
      <c r="S30" s="86"/>
      <c r="T30" s="87"/>
      <c r="V30" s="75">
        <f t="shared" si="2"/>
        <v>50101</v>
      </c>
      <c r="W30" s="31">
        <f t="shared" si="3"/>
        <v>0</v>
      </c>
      <c r="X30" s="30" t="str">
        <f t="shared" si="4"/>
        <v>AGEC</v>
      </c>
      <c r="Y30" s="31">
        <f t="shared" si="5"/>
        <v>0</v>
      </c>
      <c r="AA30" s="1"/>
      <c r="AB30" s="1"/>
      <c r="AC30" s="94" t="s">
        <v>95</v>
      </c>
    </row>
    <row r="31" spans="2:29" x14ac:dyDescent="0.45">
      <c r="B31" s="95" t="s">
        <v>96</v>
      </c>
      <c r="C31" s="95"/>
      <c r="D31" s="95"/>
      <c r="E31" s="96"/>
      <c r="F31" s="35" t="s">
        <v>21</v>
      </c>
      <c r="G31" s="38" t="s">
        <v>19</v>
      </c>
      <c r="H31" s="35"/>
      <c r="I31" s="38" t="s">
        <v>61</v>
      </c>
      <c r="J31" s="35"/>
      <c r="K31" s="38" t="s">
        <v>62</v>
      </c>
      <c r="L31" s="38" t="s">
        <v>24</v>
      </c>
      <c r="M31" s="38"/>
      <c r="N31" s="38" t="s">
        <v>25</v>
      </c>
      <c r="O31" s="29"/>
      <c r="P31" s="97" t="s">
        <v>26</v>
      </c>
      <c r="Q31" s="97" t="s">
        <v>27</v>
      </c>
      <c r="V31" s="75"/>
      <c r="W31" s="31"/>
      <c r="X31" s="30"/>
      <c r="Y31" s="31"/>
      <c r="AA31" s="38" t="s">
        <v>26</v>
      </c>
      <c r="AB31" s="98" t="s">
        <v>97</v>
      </c>
      <c r="AC31" s="98" t="s">
        <v>98</v>
      </c>
    </row>
    <row r="32" spans="2:29" x14ac:dyDescent="0.45">
      <c r="B32" s="99" t="s">
        <v>68</v>
      </c>
      <c r="C32" s="100" t="s">
        <v>99</v>
      </c>
      <c r="D32" s="99" t="s">
        <v>100</v>
      </c>
      <c r="F32" s="41" t="s">
        <v>58</v>
      </c>
      <c r="G32" s="41"/>
      <c r="H32" s="1"/>
      <c r="I32" s="42">
        <v>3</v>
      </c>
      <c r="J32" s="1"/>
      <c r="K32" s="42"/>
      <c r="L32" s="43" t="str">
        <f t="shared" ref="L32:L47" si="6">IF(K32="","[X]",VLOOKUP(K32,$S$10:$T$28,2,FALSE))</f>
        <v>[X]</v>
      </c>
      <c r="M32" s="44"/>
      <c r="N32" s="44" t="str">
        <f t="shared" ref="N32:N47" si="7">IF(OR(L32="[X]",L32="NA"),"NA ",I32*L32)</f>
        <v xml:space="preserve">NA </v>
      </c>
      <c r="O32" s="44"/>
      <c r="P32" s="74">
        <v>10</v>
      </c>
      <c r="Q32" s="74"/>
      <c r="V32" s="75" t="str">
        <f t="shared" ref="V32:V47" si="8">C32</f>
        <v>5020V</v>
      </c>
      <c r="W32" s="31">
        <f t="shared" ref="W32:W47" si="9">IF(AND(L32&lt;&gt;"[X]",V32&lt;5000),I32,0)</f>
        <v>0</v>
      </c>
      <c r="X32" s="30" t="str">
        <f t="shared" ref="X32:X47" si="10">B32</f>
        <v>AGEC</v>
      </c>
      <c r="Y32" s="31">
        <f t="shared" ref="Y32:Y47" si="11">IF(AND(L32&lt;&gt;"[X]",X32="AGEC"),I32,0)</f>
        <v>0</v>
      </c>
      <c r="AA32" s="1">
        <v>1</v>
      </c>
      <c r="AB32" s="101">
        <f>AA32/3</f>
        <v>0.33333333333333331</v>
      </c>
      <c r="AC32" s="102">
        <f>ROUND(AB32,0)</f>
        <v>0</v>
      </c>
    </row>
    <row r="33" spans="2:29" ht="15" x14ac:dyDescent="0.45">
      <c r="B33" s="103" t="s">
        <v>101</v>
      </c>
      <c r="C33" s="103"/>
      <c r="D33" s="103"/>
      <c r="E33" s="96"/>
      <c r="F33" s="104" t="s">
        <v>21</v>
      </c>
      <c r="G33" s="97" t="s">
        <v>19</v>
      </c>
      <c r="H33" s="35"/>
      <c r="I33" s="97" t="s">
        <v>61</v>
      </c>
      <c r="J33" s="104"/>
      <c r="K33" s="97" t="s">
        <v>62</v>
      </c>
      <c r="L33" s="97" t="s">
        <v>24</v>
      </c>
      <c r="M33" s="38"/>
      <c r="N33" s="97" t="s">
        <v>25</v>
      </c>
      <c r="O33" s="29"/>
      <c r="P33" s="97" t="s">
        <v>26</v>
      </c>
      <c r="Q33" s="97" t="s">
        <v>27</v>
      </c>
      <c r="V33" s="75"/>
      <c r="W33" s="31"/>
      <c r="X33" s="30"/>
      <c r="Y33" s="31"/>
      <c r="AA33" s="1">
        <v>2</v>
      </c>
      <c r="AB33" s="101">
        <f t="shared" ref="AB33:AB43" si="12">AA33/3</f>
        <v>0.66666666666666663</v>
      </c>
      <c r="AC33" s="102">
        <f t="shared" ref="AC33:AC43" si="13">ROUND(AB33,0)</f>
        <v>1</v>
      </c>
    </row>
    <row r="34" spans="2:29" x14ac:dyDescent="0.45">
      <c r="B34" s="99" t="s">
        <v>68</v>
      </c>
      <c r="C34" s="100" t="s">
        <v>99</v>
      </c>
      <c r="D34" s="99" t="s">
        <v>102</v>
      </c>
      <c r="F34" s="41"/>
      <c r="G34" s="105"/>
      <c r="H34" s="1"/>
      <c r="I34" s="106"/>
      <c r="J34" s="1"/>
      <c r="K34" s="42"/>
      <c r="L34" s="43" t="str">
        <f t="shared" si="6"/>
        <v>[X]</v>
      </c>
      <c r="M34" s="44"/>
      <c r="N34" s="44" t="str">
        <f t="shared" si="7"/>
        <v xml:space="preserve">NA </v>
      </c>
      <c r="O34" s="44"/>
      <c r="P34" s="74">
        <v>30</v>
      </c>
      <c r="Q34" s="74"/>
      <c r="V34" s="75" t="str">
        <f t="shared" si="8"/>
        <v>5020V</v>
      </c>
      <c r="W34" s="31">
        <f t="shared" si="9"/>
        <v>0</v>
      </c>
      <c r="X34" s="30" t="str">
        <f t="shared" si="10"/>
        <v>AGEC</v>
      </c>
      <c r="Y34" s="31">
        <f t="shared" si="11"/>
        <v>0</v>
      </c>
      <c r="AA34" s="1">
        <v>3</v>
      </c>
      <c r="AB34" s="101">
        <f t="shared" si="12"/>
        <v>1</v>
      </c>
      <c r="AC34" s="102">
        <f t="shared" si="13"/>
        <v>1</v>
      </c>
    </row>
    <row r="35" spans="2:29" x14ac:dyDescent="0.45">
      <c r="B35" s="99" t="s">
        <v>68</v>
      </c>
      <c r="C35" s="100" t="s">
        <v>99</v>
      </c>
      <c r="D35" s="99" t="s">
        <v>102</v>
      </c>
      <c r="F35" s="41"/>
      <c r="G35" s="41"/>
      <c r="H35" s="1"/>
      <c r="I35" s="106"/>
      <c r="J35" s="1"/>
      <c r="K35" s="42"/>
      <c r="L35" s="43" t="str">
        <f t="shared" si="6"/>
        <v>[X]</v>
      </c>
      <c r="M35" s="44"/>
      <c r="N35" s="44" t="str">
        <f t="shared" si="7"/>
        <v xml:space="preserve">NA </v>
      </c>
      <c r="O35" s="44"/>
      <c r="P35" s="74"/>
      <c r="Q35" s="74"/>
      <c r="V35" s="75" t="str">
        <f t="shared" si="8"/>
        <v>5020V</v>
      </c>
      <c r="W35" s="31">
        <f t="shared" si="9"/>
        <v>0</v>
      </c>
      <c r="X35" s="30" t="str">
        <f t="shared" si="10"/>
        <v>AGEC</v>
      </c>
      <c r="Y35" s="31">
        <f t="shared" si="11"/>
        <v>0</v>
      </c>
      <c r="AA35" s="1">
        <v>4</v>
      </c>
      <c r="AB35" s="101">
        <f t="shared" si="12"/>
        <v>1.3333333333333333</v>
      </c>
      <c r="AC35" s="102">
        <f t="shared" si="13"/>
        <v>1</v>
      </c>
    </row>
    <row r="36" spans="2:29" x14ac:dyDescent="0.45">
      <c r="B36" s="99" t="s">
        <v>68</v>
      </c>
      <c r="C36" s="100" t="s">
        <v>99</v>
      </c>
      <c r="D36" s="99" t="s">
        <v>102</v>
      </c>
      <c r="F36" s="41"/>
      <c r="G36" s="41"/>
      <c r="H36" s="1"/>
      <c r="I36" s="106"/>
      <c r="J36" s="1"/>
      <c r="K36" s="42"/>
      <c r="L36" s="43" t="str">
        <f t="shared" si="6"/>
        <v>[X]</v>
      </c>
      <c r="M36" s="44"/>
      <c r="N36" s="44" t="str">
        <f t="shared" si="7"/>
        <v xml:space="preserve">NA </v>
      </c>
      <c r="O36" s="44"/>
      <c r="P36" s="74"/>
      <c r="Q36" s="74"/>
      <c r="V36" s="75" t="str">
        <f t="shared" si="8"/>
        <v>5020V</v>
      </c>
      <c r="W36" s="31">
        <f t="shared" si="9"/>
        <v>0</v>
      </c>
      <c r="X36" s="30" t="str">
        <f t="shared" si="10"/>
        <v>AGEC</v>
      </c>
      <c r="Y36" s="31">
        <f t="shared" si="11"/>
        <v>0</v>
      </c>
      <c r="AA36" s="1">
        <v>5</v>
      </c>
      <c r="AB36" s="101">
        <f t="shared" si="12"/>
        <v>1.6666666666666667</v>
      </c>
      <c r="AC36" s="102">
        <f t="shared" si="13"/>
        <v>2</v>
      </c>
    </row>
    <row r="37" spans="2:29" x14ac:dyDescent="0.45">
      <c r="B37" s="99" t="s">
        <v>68</v>
      </c>
      <c r="C37" s="100" t="s">
        <v>99</v>
      </c>
      <c r="D37" s="99" t="s">
        <v>102</v>
      </c>
      <c r="F37" s="41"/>
      <c r="G37" s="41"/>
      <c r="H37" s="1"/>
      <c r="I37" s="106"/>
      <c r="J37" s="1"/>
      <c r="K37" s="42"/>
      <c r="L37" s="43" t="str">
        <f t="shared" si="6"/>
        <v>[X]</v>
      </c>
      <c r="M37" s="44"/>
      <c r="N37" s="44" t="str">
        <f t="shared" si="7"/>
        <v xml:space="preserve">NA </v>
      </c>
      <c r="O37" s="44"/>
      <c r="P37" s="74"/>
      <c r="Q37" s="74"/>
      <c r="S37" s="76"/>
      <c r="T37" s="76"/>
      <c r="V37" s="75" t="str">
        <f t="shared" si="8"/>
        <v>5020V</v>
      </c>
      <c r="W37" s="31">
        <f t="shared" si="9"/>
        <v>0</v>
      </c>
      <c r="X37" s="30" t="str">
        <f t="shared" si="10"/>
        <v>AGEC</v>
      </c>
      <c r="Y37" s="31">
        <f t="shared" si="11"/>
        <v>0</v>
      </c>
      <c r="AA37" s="1">
        <v>6</v>
      </c>
      <c r="AB37" s="101">
        <f t="shared" si="12"/>
        <v>2</v>
      </c>
      <c r="AC37" s="102">
        <f t="shared" si="13"/>
        <v>2</v>
      </c>
    </row>
    <row r="38" spans="2:29" x14ac:dyDescent="0.45">
      <c r="B38" s="99" t="s">
        <v>68</v>
      </c>
      <c r="C38" s="100" t="s">
        <v>99</v>
      </c>
      <c r="D38" s="99" t="s">
        <v>102</v>
      </c>
      <c r="F38" s="41"/>
      <c r="G38" s="41"/>
      <c r="H38" s="1"/>
      <c r="I38" s="106"/>
      <c r="J38" s="1"/>
      <c r="K38" s="42"/>
      <c r="L38" s="43" t="str">
        <f t="shared" si="6"/>
        <v>[X]</v>
      </c>
      <c r="M38" s="44"/>
      <c r="N38" s="44" t="str">
        <f t="shared" si="7"/>
        <v xml:space="preserve">NA </v>
      </c>
      <c r="O38" s="44"/>
      <c r="P38" s="74"/>
      <c r="Q38" s="74"/>
      <c r="S38" s="76"/>
      <c r="T38" s="76"/>
      <c r="V38" s="75" t="str">
        <f t="shared" si="8"/>
        <v>5020V</v>
      </c>
      <c r="W38" s="31">
        <f t="shared" si="9"/>
        <v>0</v>
      </c>
      <c r="X38" s="30" t="str">
        <f t="shared" si="10"/>
        <v>AGEC</v>
      </c>
      <c r="Y38" s="31">
        <f t="shared" si="11"/>
        <v>0</v>
      </c>
      <c r="AA38" s="1">
        <v>7</v>
      </c>
      <c r="AB38" s="101">
        <f t="shared" si="12"/>
        <v>2.3333333333333335</v>
      </c>
      <c r="AC38" s="102">
        <f t="shared" si="13"/>
        <v>2</v>
      </c>
    </row>
    <row r="39" spans="2:29" x14ac:dyDescent="0.45">
      <c r="B39" s="99" t="s">
        <v>68</v>
      </c>
      <c r="C39" s="100" t="s">
        <v>99</v>
      </c>
      <c r="D39" s="99" t="s">
        <v>102</v>
      </c>
      <c r="F39" s="41"/>
      <c r="G39" s="41"/>
      <c r="H39" s="1"/>
      <c r="I39" s="106"/>
      <c r="J39" s="1"/>
      <c r="K39" s="42"/>
      <c r="L39" s="43" t="str">
        <f t="shared" si="6"/>
        <v>[X]</v>
      </c>
      <c r="M39" s="44"/>
      <c r="N39" s="44" t="str">
        <f t="shared" si="7"/>
        <v xml:space="preserve">NA </v>
      </c>
      <c r="O39" s="44"/>
      <c r="P39" s="74"/>
      <c r="Q39" s="74"/>
      <c r="S39" s="76" t="s">
        <v>103</v>
      </c>
      <c r="T39" s="76" t="s">
        <v>104</v>
      </c>
      <c r="V39" s="75" t="str">
        <f t="shared" si="8"/>
        <v>5020V</v>
      </c>
      <c r="W39" s="31">
        <f t="shared" si="9"/>
        <v>0</v>
      </c>
      <c r="X39" s="30" t="str">
        <f t="shared" si="10"/>
        <v>AGEC</v>
      </c>
      <c r="Y39" s="31">
        <f t="shared" si="11"/>
        <v>0</v>
      </c>
      <c r="AA39" s="1">
        <v>8</v>
      </c>
      <c r="AB39" s="101">
        <f t="shared" si="12"/>
        <v>2.6666666666666665</v>
      </c>
      <c r="AC39" s="102">
        <f t="shared" si="13"/>
        <v>3</v>
      </c>
    </row>
    <row r="40" spans="2:29" x14ac:dyDescent="0.45">
      <c r="B40" s="99" t="s">
        <v>68</v>
      </c>
      <c r="C40" s="100" t="s">
        <v>99</v>
      </c>
      <c r="D40" s="99" t="s">
        <v>102</v>
      </c>
      <c r="F40" s="41"/>
      <c r="G40" s="41"/>
      <c r="H40" s="1"/>
      <c r="I40" s="106"/>
      <c r="J40" s="1"/>
      <c r="K40" s="42"/>
      <c r="L40" s="43" t="str">
        <f t="shared" si="6"/>
        <v>[X]</v>
      </c>
      <c r="M40" s="44"/>
      <c r="N40" s="44" t="str">
        <f t="shared" si="7"/>
        <v xml:space="preserve">NA </v>
      </c>
      <c r="O40" s="44"/>
      <c r="P40" s="74"/>
      <c r="Q40" s="74"/>
      <c r="S40" s="76" t="s">
        <v>31</v>
      </c>
      <c r="T40" s="76" t="s">
        <v>105</v>
      </c>
      <c r="V40" s="75" t="str">
        <f t="shared" si="8"/>
        <v>5020V</v>
      </c>
      <c r="W40" s="31">
        <f t="shared" si="9"/>
        <v>0</v>
      </c>
      <c r="X40" s="30" t="str">
        <f t="shared" si="10"/>
        <v>AGEC</v>
      </c>
      <c r="Y40" s="31">
        <f t="shared" si="11"/>
        <v>0</v>
      </c>
      <c r="AA40" s="1">
        <v>9</v>
      </c>
      <c r="AB40" s="101">
        <f t="shared" si="12"/>
        <v>3</v>
      </c>
      <c r="AC40" s="102">
        <f t="shared" si="13"/>
        <v>3</v>
      </c>
    </row>
    <row r="41" spans="2:29" x14ac:dyDescent="0.45">
      <c r="B41" s="99" t="s">
        <v>68</v>
      </c>
      <c r="C41" s="100" t="s">
        <v>99</v>
      </c>
      <c r="D41" s="99" t="s">
        <v>102</v>
      </c>
      <c r="F41" s="41"/>
      <c r="G41" s="41"/>
      <c r="H41" s="1"/>
      <c r="I41" s="106"/>
      <c r="J41" s="1"/>
      <c r="K41" s="42"/>
      <c r="L41" s="43" t="str">
        <f t="shared" si="6"/>
        <v>[X]</v>
      </c>
      <c r="M41" s="44"/>
      <c r="N41" s="44" t="str">
        <f t="shared" si="7"/>
        <v xml:space="preserve">NA </v>
      </c>
      <c r="O41" s="44"/>
      <c r="P41" s="74"/>
      <c r="Q41" s="74"/>
      <c r="S41" s="76" t="s">
        <v>106</v>
      </c>
      <c r="T41" s="76" t="s">
        <v>26</v>
      </c>
      <c r="V41" s="75" t="str">
        <f t="shared" si="8"/>
        <v>5020V</v>
      </c>
      <c r="W41" s="31">
        <f t="shared" si="9"/>
        <v>0</v>
      </c>
      <c r="X41" s="30" t="str">
        <f t="shared" si="10"/>
        <v>AGEC</v>
      </c>
      <c r="Y41" s="31">
        <f t="shared" si="11"/>
        <v>0</v>
      </c>
      <c r="AA41" s="1">
        <v>10</v>
      </c>
      <c r="AB41" s="101">
        <f t="shared" si="12"/>
        <v>3.3333333333333335</v>
      </c>
      <c r="AC41" s="102">
        <f t="shared" si="13"/>
        <v>3</v>
      </c>
    </row>
    <row r="42" spans="2:29" x14ac:dyDescent="0.45">
      <c r="B42" s="99" t="s">
        <v>68</v>
      </c>
      <c r="C42" s="100" t="s">
        <v>99</v>
      </c>
      <c r="D42" s="99" t="s">
        <v>102</v>
      </c>
      <c r="F42" s="41"/>
      <c r="G42" s="41"/>
      <c r="H42" s="1"/>
      <c r="I42" s="106"/>
      <c r="J42" s="1"/>
      <c r="K42" s="42"/>
      <c r="L42" s="43" t="str">
        <f t="shared" si="6"/>
        <v>[X]</v>
      </c>
      <c r="M42" s="44"/>
      <c r="N42" s="44" t="str">
        <f t="shared" si="7"/>
        <v xml:space="preserve">NA </v>
      </c>
      <c r="O42" s="44"/>
      <c r="P42" s="74"/>
      <c r="Q42" s="74"/>
      <c r="T42" s="76" t="s">
        <v>107</v>
      </c>
      <c r="V42" s="75" t="str">
        <f t="shared" si="8"/>
        <v>5020V</v>
      </c>
      <c r="W42" s="31">
        <f t="shared" si="9"/>
        <v>0</v>
      </c>
      <c r="X42" s="30" t="str">
        <f t="shared" si="10"/>
        <v>AGEC</v>
      </c>
      <c r="Y42" s="31">
        <f t="shared" si="11"/>
        <v>0</v>
      </c>
      <c r="AA42" s="1">
        <v>11</v>
      </c>
      <c r="AB42" s="101">
        <f t="shared" si="12"/>
        <v>3.6666666666666665</v>
      </c>
      <c r="AC42" s="102">
        <f t="shared" si="13"/>
        <v>4</v>
      </c>
    </row>
    <row r="43" spans="2:29" x14ac:dyDescent="0.45">
      <c r="B43" s="99" t="s">
        <v>68</v>
      </c>
      <c r="C43" s="100" t="s">
        <v>99</v>
      </c>
      <c r="D43" s="99" t="s">
        <v>102</v>
      </c>
      <c r="F43" s="41"/>
      <c r="G43" s="41"/>
      <c r="H43" s="1"/>
      <c r="I43" s="106"/>
      <c r="J43" s="1"/>
      <c r="K43" s="42"/>
      <c r="L43" s="43" t="str">
        <f t="shared" si="6"/>
        <v>[X]</v>
      </c>
      <c r="M43" s="44"/>
      <c r="N43" s="44" t="str">
        <f t="shared" si="7"/>
        <v xml:space="preserve">NA </v>
      </c>
      <c r="O43" s="44"/>
      <c r="P43" s="74"/>
      <c r="Q43" s="74"/>
      <c r="S43" s="107"/>
      <c r="V43" s="75" t="str">
        <f t="shared" si="8"/>
        <v>5020V</v>
      </c>
      <c r="W43" s="31">
        <f t="shared" si="9"/>
        <v>0</v>
      </c>
      <c r="X43" s="30" t="str">
        <f t="shared" si="10"/>
        <v>AGEC</v>
      </c>
      <c r="Y43" s="31">
        <f t="shared" si="11"/>
        <v>0</v>
      </c>
      <c r="AA43" s="1">
        <v>12</v>
      </c>
      <c r="AB43" s="101">
        <f t="shared" si="12"/>
        <v>4</v>
      </c>
      <c r="AC43" s="102">
        <f t="shared" si="13"/>
        <v>4</v>
      </c>
    </row>
    <row r="44" spans="2:29" x14ac:dyDescent="0.45">
      <c r="B44" s="99" t="s">
        <v>68</v>
      </c>
      <c r="C44" s="100" t="s">
        <v>99</v>
      </c>
      <c r="D44" s="99" t="s">
        <v>102</v>
      </c>
      <c r="F44" s="41"/>
      <c r="G44" s="41"/>
      <c r="H44" s="1"/>
      <c r="I44" s="106"/>
      <c r="J44" s="1"/>
      <c r="K44" s="42"/>
      <c r="L44" s="43" t="str">
        <f t="shared" si="6"/>
        <v>[X]</v>
      </c>
      <c r="M44" s="44"/>
      <c r="N44" s="44" t="str">
        <f t="shared" si="7"/>
        <v xml:space="preserve">NA </v>
      </c>
      <c r="O44" s="44"/>
      <c r="P44" s="74"/>
      <c r="Q44" s="74"/>
      <c r="S44" s="107" t="e">
        <f>+SUM(N34:N44)/SUM(I34:I44)</f>
        <v>#DIV/0!</v>
      </c>
      <c r="T44" s="107">
        <f>(P34*Q34+P35*Q35+P36*Q36+P37*Q37+P38*Q38+P39*Q39+P40*Q40+P41*Q41+P42*Q42+P43*Q43+P44*Q44)/SUM(P34:P44)</f>
        <v>0</v>
      </c>
      <c r="V44" s="75" t="str">
        <f t="shared" si="8"/>
        <v>5020V</v>
      </c>
      <c r="W44" s="31">
        <f t="shared" si="9"/>
        <v>0</v>
      </c>
      <c r="X44" s="30" t="str">
        <f t="shared" si="10"/>
        <v>AGEC</v>
      </c>
      <c r="Y44" s="31">
        <f t="shared" si="11"/>
        <v>0</v>
      </c>
    </row>
    <row r="45" spans="2:29" x14ac:dyDescent="0.45">
      <c r="B45" s="99" t="s">
        <v>28</v>
      </c>
      <c r="C45" s="100" t="s">
        <v>29</v>
      </c>
      <c r="D45" s="99" t="s">
        <v>102</v>
      </c>
      <c r="F45" s="41"/>
      <c r="G45" s="41"/>
      <c r="H45" s="1"/>
      <c r="I45" s="106"/>
      <c r="J45" s="1"/>
      <c r="K45" s="42"/>
      <c r="L45" s="43" t="str">
        <f t="shared" si="6"/>
        <v>[X]</v>
      </c>
      <c r="M45" s="44"/>
      <c r="N45" s="44" t="str">
        <f t="shared" si="7"/>
        <v xml:space="preserve">NA </v>
      </c>
      <c r="O45" s="44"/>
      <c r="P45" s="74"/>
      <c r="Q45" s="74"/>
      <c r="S45" s="86"/>
      <c r="T45" s="87"/>
      <c r="V45" s="75" t="str">
        <f t="shared" si="8"/>
        <v>NUM</v>
      </c>
      <c r="W45" s="31">
        <f t="shared" si="9"/>
        <v>0</v>
      </c>
      <c r="X45" s="30" t="str">
        <f t="shared" si="10"/>
        <v>ALPH</v>
      </c>
      <c r="Y45" s="31">
        <f t="shared" si="11"/>
        <v>0</v>
      </c>
    </row>
    <row r="46" spans="2:29" x14ac:dyDescent="0.45">
      <c r="B46" s="99" t="s">
        <v>28</v>
      </c>
      <c r="C46" s="100" t="s">
        <v>29</v>
      </c>
      <c r="D46" s="99" t="s">
        <v>102</v>
      </c>
      <c r="F46" s="41"/>
      <c r="G46" s="41"/>
      <c r="H46" s="1"/>
      <c r="I46" s="106"/>
      <c r="J46" s="1"/>
      <c r="K46" s="42"/>
      <c r="L46" s="43" t="str">
        <f t="shared" si="6"/>
        <v>[X]</v>
      </c>
      <c r="M46" s="44"/>
      <c r="N46" s="44" t="str">
        <f t="shared" si="7"/>
        <v xml:space="preserve">NA </v>
      </c>
      <c r="O46" s="44"/>
      <c r="P46" s="74"/>
      <c r="Q46" s="74"/>
      <c r="S46" s="86"/>
      <c r="T46" s="87"/>
      <c r="V46" s="75" t="str">
        <f t="shared" si="8"/>
        <v>NUM</v>
      </c>
      <c r="W46" s="31">
        <f t="shared" si="9"/>
        <v>0</v>
      </c>
      <c r="X46" s="30" t="str">
        <f t="shared" si="10"/>
        <v>ALPH</v>
      </c>
      <c r="Y46" s="31">
        <f t="shared" si="11"/>
        <v>0</v>
      </c>
    </row>
    <row r="47" spans="2:29" ht="14.65" thickBot="1" x14ac:dyDescent="0.5">
      <c r="B47" s="99" t="s">
        <v>28</v>
      </c>
      <c r="C47" s="100" t="s">
        <v>29</v>
      </c>
      <c r="D47" s="99" t="s">
        <v>102</v>
      </c>
      <c r="F47" s="108"/>
      <c r="G47" s="108"/>
      <c r="H47" s="26"/>
      <c r="I47" s="109"/>
      <c r="J47" s="26"/>
      <c r="K47" s="110"/>
      <c r="L47" s="111" t="str">
        <f t="shared" si="6"/>
        <v>[X]</v>
      </c>
      <c r="M47" s="44"/>
      <c r="N47" s="65" t="str">
        <f t="shared" si="7"/>
        <v xml:space="preserve">NA </v>
      </c>
      <c r="O47" s="44"/>
      <c r="P47" s="74"/>
      <c r="Q47" s="74"/>
      <c r="S47" s="86"/>
      <c r="T47" s="87"/>
      <c r="V47" s="75" t="str">
        <f t="shared" si="8"/>
        <v>NUM</v>
      </c>
      <c r="W47" s="31">
        <f t="shared" si="9"/>
        <v>0</v>
      </c>
      <c r="X47" s="30" t="str">
        <f t="shared" si="10"/>
        <v>ALPH</v>
      </c>
      <c r="Y47" s="31">
        <f t="shared" si="11"/>
        <v>0</v>
      </c>
    </row>
    <row r="48" spans="2:29" ht="15.4" thickTop="1" x14ac:dyDescent="0.45">
      <c r="B48" s="67" t="s">
        <v>108</v>
      </c>
      <c r="C48" s="67"/>
      <c r="D48" s="67"/>
      <c r="F48" s="35" t="s">
        <v>21</v>
      </c>
      <c r="G48" s="38" t="s">
        <v>19</v>
      </c>
      <c r="H48" s="35"/>
      <c r="I48" s="38" t="s">
        <v>61</v>
      </c>
      <c r="J48" s="35"/>
      <c r="K48" s="38" t="s">
        <v>62</v>
      </c>
      <c r="L48" s="37" t="s">
        <v>24</v>
      </c>
      <c r="M48" s="29"/>
      <c r="N48" s="37" t="s">
        <v>25</v>
      </c>
      <c r="O48" s="29"/>
      <c r="P48" s="37" t="s">
        <v>26</v>
      </c>
      <c r="Q48" s="37" t="s">
        <v>27</v>
      </c>
      <c r="S48" s="86"/>
      <c r="T48" s="87"/>
      <c r="V48" s="75"/>
      <c r="W48" s="31"/>
      <c r="X48" s="30"/>
      <c r="Y48" s="31"/>
    </row>
    <row r="49" spans="2:32" x14ac:dyDescent="0.45">
      <c r="B49" s="39" t="s">
        <v>28</v>
      </c>
      <c r="C49" s="40" t="s">
        <v>29</v>
      </c>
      <c r="D49" s="112" t="s">
        <v>109</v>
      </c>
      <c r="F49" s="41"/>
      <c r="G49" s="41"/>
      <c r="H49" s="1"/>
      <c r="I49" s="42"/>
      <c r="J49" s="1"/>
      <c r="K49" s="42"/>
      <c r="L49" s="43" t="str">
        <f>IF(K49="","[X]",VLOOKUP(K49,$S$10:$T$28,2,FALSE))</f>
        <v>[X]</v>
      </c>
      <c r="M49" s="44"/>
      <c r="N49" s="44" t="str">
        <f>IF(OR(L49="[X]",L49="NA"),"NA ",I49*L49)</f>
        <v xml:space="preserve">NA </v>
      </c>
      <c r="O49" s="44"/>
      <c r="P49" s="74"/>
      <c r="Q49" s="74"/>
      <c r="S49" s="86"/>
      <c r="T49" s="87"/>
      <c r="V49" s="75" t="str">
        <f>C49</f>
        <v>NUM</v>
      </c>
      <c r="W49" s="31">
        <f>IF(AND(L49&lt;&gt;"[X]",V49&lt;5000),I49,0)</f>
        <v>0</v>
      </c>
      <c r="X49" s="30" t="str">
        <f>B49</f>
        <v>ALPH</v>
      </c>
      <c r="Y49" s="31">
        <f>IF(AND(L49&lt;&gt;"[X]",X49="AGEC"),I49,0)</f>
        <v>0</v>
      </c>
    </row>
    <row r="50" spans="2:32" ht="14.65" thickBot="1" x14ac:dyDescent="0.5">
      <c r="B50" s="39" t="s">
        <v>28</v>
      </c>
      <c r="C50" s="40" t="s">
        <v>29</v>
      </c>
      <c r="D50" s="112" t="s">
        <v>109</v>
      </c>
      <c r="E50" s="63"/>
      <c r="F50" s="108"/>
      <c r="G50" s="108"/>
      <c r="H50" s="26"/>
      <c r="I50" s="110"/>
      <c r="J50" s="26"/>
      <c r="K50" s="110"/>
      <c r="L50" s="111" t="str">
        <f>IF(K50="","[X]",VLOOKUP(K50,$S$10:$T$28,2,FALSE))</f>
        <v>[X]</v>
      </c>
      <c r="M50" s="65"/>
      <c r="N50" s="65" t="str">
        <f>IF(OR(L50="[X]",L50="NA"),"NA ",I50*L50)</f>
        <v xml:space="preserve">NA </v>
      </c>
      <c r="O50" s="44"/>
      <c r="P50" s="113"/>
      <c r="Q50" s="113"/>
      <c r="S50" s="86"/>
      <c r="T50" s="87"/>
      <c r="V50" s="75" t="str">
        <f>C50</f>
        <v>NUM</v>
      </c>
      <c r="W50" s="31">
        <f>IF(AND(L50&lt;&gt;"[X]",V50&lt;5000),I50,0)</f>
        <v>0</v>
      </c>
      <c r="X50" s="30" t="str">
        <f>B50</f>
        <v>ALPH</v>
      </c>
      <c r="Y50" s="31">
        <f>IF(AND(L50&lt;&gt;"[X]",X50="AGEC"),I50,0)</f>
        <v>0</v>
      </c>
    </row>
    <row r="51" spans="2:32" ht="15.4" thickTop="1" x14ac:dyDescent="0.45">
      <c r="B51" s="114" t="s">
        <v>110</v>
      </c>
      <c r="C51" s="114"/>
      <c r="D51" s="114"/>
      <c r="F51" s="60" t="s">
        <v>44</v>
      </c>
      <c r="G51" s="60"/>
      <c r="H51" s="115"/>
      <c r="I51" s="44">
        <f>SUMIF(L18:L50,"&gt;=0",I18:I50)</f>
        <v>0</v>
      </c>
      <c r="J51" s="62"/>
      <c r="K51" s="60" t="s">
        <v>111</v>
      </c>
      <c r="L51" s="60"/>
      <c r="M51" s="44"/>
      <c r="N51" s="44">
        <f>SUMIF(K18:K50,"T",I18:I50)</f>
        <v>0</v>
      </c>
      <c r="O51" s="44"/>
      <c r="P51" s="116" t="s">
        <v>112</v>
      </c>
      <c r="Q51" s="44">
        <f>SUMIF(Q18:Q50,"&gt;=0",P18:P50)</f>
        <v>0</v>
      </c>
      <c r="S51" s="86"/>
      <c r="T51" s="87"/>
      <c r="V51" s="117" t="s">
        <v>113</v>
      </c>
      <c r="W51" s="118">
        <f>SUM(W18:W30,W32,W34:W47,W49:W50)</f>
        <v>0</v>
      </c>
      <c r="X51" s="117" t="s">
        <v>114</v>
      </c>
      <c r="Y51" s="118">
        <f>SUM(Y18:Y30,Y32,Y34:Y47,Y49:Y50)</f>
        <v>0</v>
      </c>
    </row>
    <row r="52" spans="2:32" x14ac:dyDescent="0.45">
      <c r="B52" s="76" t="s">
        <v>115</v>
      </c>
      <c r="C52" s="76"/>
      <c r="D52" s="96"/>
      <c r="F52" s="60" t="s">
        <v>49</v>
      </c>
      <c r="G52" s="60"/>
      <c r="H52" s="115"/>
      <c r="I52" s="44">
        <f>SUMIF(L18:L50,"&gt;1.34",I18:I50)</f>
        <v>0</v>
      </c>
      <c r="J52" s="62"/>
      <c r="K52" s="60" t="s">
        <v>116</v>
      </c>
      <c r="L52" s="60"/>
      <c r="M52" s="44"/>
      <c r="N52" s="44">
        <f>SUMIF(K18:K50,"I",I18:I50)</f>
        <v>0</v>
      </c>
      <c r="O52" s="44"/>
      <c r="P52" s="116" t="s">
        <v>117</v>
      </c>
      <c r="Q52" s="44">
        <f>SUMIF(Q18:Q50,"&gt;9.99",P18:P50)</f>
        <v>0</v>
      </c>
      <c r="S52" s="86"/>
      <c r="T52" s="87"/>
    </row>
    <row r="53" spans="2:32" x14ac:dyDescent="0.45">
      <c r="B53" s="76" t="s">
        <v>118</v>
      </c>
      <c r="C53" s="76"/>
      <c r="D53" s="119">
        <f>SUM(I18:I30,I32:I47)</f>
        <v>28</v>
      </c>
      <c r="F53" s="60" t="s">
        <v>54</v>
      </c>
      <c r="G53" s="60"/>
      <c r="H53" s="115"/>
      <c r="I53" s="43">
        <f>SUMPRODUCT(I18:I50,L18:L50)</f>
        <v>0</v>
      </c>
      <c r="J53" s="62"/>
      <c r="K53" s="60" t="s">
        <v>119</v>
      </c>
      <c r="L53" s="60"/>
      <c r="M53" s="44"/>
      <c r="N53" s="44">
        <f>SUMIF(K18:K47,"S",I18:I47)</f>
        <v>0</v>
      </c>
      <c r="O53" s="44"/>
      <c r="P53" s="116" t="s">
        <v>120</v>
      </c>
      <c r="Q53" s="120">
        <f>SUM(P18:P50)</f>
        <v>127</v>
      </c>
      <c r="S53" s="86"/>
      <c r="T53" s="87"/>
    </row>
    <row r="54" spans="2:32" x14ac:dyDescent="0.45">
      <c r="B54" t="s">
        <v>121</v>
      </c>
      <c r="C54" s="76"/>
      <c r="D54" s="96"/>
      <c r="F54" s="60" t="s">
        <v>45</v>
      </c>
      <c r="G54" s="60"/>
      <c r="H54" s="115"/>
      <c r="I54" s="43" t="str">
        <f>IF(I51=0,"NA",I53/I51)</f>
        <v>NA</v>
      </c>
      <c r="J54" s="62"/>
      <c r="K54" s="121" t="s">
        <v>122</v>
      </c>
      <c r="L54" s="121"/>
      <c r="M54" s="44"/>
      <c r="N54" s="122">
        <f>I52+I55+N51+N52+N53</f>
        <v>0</v>
      </c>
      <c r="O54" s="122"/>
      <c r="P54" s="116" t="s">
        <v>123</v>
      </c>
      <c r="Q54" s="43" t="str">
        <f>IF(Q51=0,"NA",(P18*Q18+P19*Q19+P20*Q20+P21*Q21+P22*Q22+P23*Q23+P24*Q24+P25*Q25+P26*Q26+P27*Q27+P28*Q28+P29*Q29+P30*Q30+P32*Q32+P34*Q34+P35*Q35+P36*Q36+P37*Q37+P38*Q38+P39*Q39+P40*Q40+P41*Q41+P42*Q42+P43*Q43+P44*Q44+P45*Q45+P46*Q46+P47*Q47+P49*Q49+P50*Q50)/Q51)</f>
        <v>NA</v>
      </c>
      <c r="S54" s="86"/>
      <c r="T54" s="87"/>
    </row>
    <row r="55" spans="2:32" x14ac:dyDescent="0.45">
      <c r="B55" s="76" t="s">
        <v>118</v>
      </c>
      <c r="C55" s="76"/>
      <c r="D55" s="119">
        <f>SUM(I10:I13,I49:I50)</f>
        <v>0</v>
      </c>
      <c r="F55" s="60" t="s">
        <v>124</v>
      </c>
      <c r="G55" s="60"/>
      <c r="H55" s="115"/>
      <c r="I55" s="122">
        <f>SUMIF(K18:K50,"E",I18:I50)</f>
        <v>0</v>
      </c>
      <c r="J55" s="62"/>
      <c r="K55" s="60" t="s">
        <v>125</v>
      </c>
      <c r="L55" s="60"/>
      <c r="N55" s="44">
        <f>Y51</f>
        <v>0</v>
      </c>
      <c r="O55" s="44"/>
      <c r="P55" s="38"/>
      <c r="Q55" s="38"/>
      <c r="S55" s="86"/>
      <c r="T55" s="87"/>
    </row>
    <row r="56" spans="2:32" ht="14.65" thickBot="1" x14ac:dyDescent="0.5">
      <c r="B56" s="63"/>
      <c r="C56" s="63"/>
      <c r="D56" s="63"/>
      <c r="E56" s="63"/>
      <c r="F56" s="123" t="s">
        <v>126</v>
      </c>
      <c r="G56" s="123"/>
      <c r="H56" s="63"/>
      <c r="I56" s="65">
        <f>W51</f>
        <v>0</v>
      </c>
      <c r="J56" s="65"/>
      <c r="K56" s="63"/>
      <c r="L56" s="63"/>
      <c r="M56" s="63"/>
      <c r="N56" s="63"/>
      <c r="P56" s="122">
        <f>SUM(P18:P30,P32,P34:P47,P49:P50)</f>
        <v>127</v>
      </c>
      <c r="Q56" s="43">
        <f>(P18*Q18+P19*Q19+P20*Q20+P21*Q21+P22*Q22+P23*Q23+P24*Q24+P25*Q25+P26*Q26+P27*Q27+P28*Q28+P29*Q29+P30*Q30+P32*Q32+P34*Q34+P35*Q35+P36*Q36+P37*Q37+P38*Q38+P39*Q39+P40*Q40+P41*Q41+P42*Q42+P43*Q43+P44*Q44+P45*Q45+P46*Q46+P47*Q47+P49*Q49+P50*Q50)/P56</f>
        <v>0</v>
      </c>
      <c r="S56" s="86"/>
      <c r="T56" s="87"/>
    </row>
    <row r="57" spans="2:32" ht="15" thickTop="1" thickBot="1" x14ac:dyDescent="0.5">
      <c r="S57" s="86"/>
      <c r="T57" s="87"/>
      <c r="U57" s="63"/>
      <c r="V57" s="63"/>
      <c r="W57" s="124" t="s">
        <v>127</v>
      </c>
      <c r="X57" s="26" t="s">
        <v>128</v>
      </c>
      <c r="Y57" s="26" t="s">
        <v>129</v>
      </c>
      <c r="Z57" s="26" t="s">
        <v>130</v>
      </c>
      <c r="AA57" s="26" t="s">
        <v>131</v>
      </c>
      <c r="AB57" s="26" t="s">
        <v>132</v>
      </c>
      <c r="AC57" s="26" t="s">
        <v>133</v>
      </c>
      <c r="AD57" s="26" t="s">
        <v>134</v>
      </c>
      <c r="AE57" s="125" t="s">
        <v>135</v>
      </c>
      <c r="AF57" s="26" t="s">
        <v>136</v>
      </c>
    </row>
    <row r="58" spans="2:32" ht="15.4" thickTop="1" x14ac:dyDescent="0.45">
      <c r="B58" s="126" t="s">
        <v>137</v>
      </c>
      <c r="C58" s="127"/>
      <c r="D58" s="127"/>
      <c r="E58" s="127"/>
      <c r="F58" s="127"/>
      <c r="G58" s="127"/>
      <c r="H58" s="127"/>
      <c r="I58" s="127"/>
      <c r="J58" s="127"/>
      <c r="K58" s="127"/>
      <c r="L58" s="127"/>
      <c r="M58" s="127"/>
      <c r="N58" s="128"/>
      <c r="O58" s="129"/>
      <c r="P58" s="129"/>
      <c r="Q58" s="129"/>
      <c r="S58" s="86"/>
      <c r="T58" s="87"/>
      <c r="W58" s="1"/>
      <c r="X58" s="1"/>
      <c r="Y58" s="1"/>
      <c r="Z58" s="1"/>
      <c r="AA58" s="1"/>
      <c r="AB58" s="1"/>
      <c r="AC58" s="1"/>
      <c r="AD58" s="1"/>
      <c r="AE58" s="1"/>
    </row>
    <row r="59" spans="2:32" ht="15" x14ac:dyDescent="0.45">
      <c r="B59" s="130" t="s">
        <v>138</v>
      </c>
      <c r="C59" s="131"/>
      <c r="D59" s="131"/>
      <c r="E59" s="131"/>
      <c r="F59" s="131"/>
      <c r="G59" s="131"/>
      <c r="H59" s="131"/>
      <c r="I59" s="131"/>
      <c r="J59" s="131"/>
      <c r="K59" s="131"/>
      <c r="L59" s="131"/>
      <c r="M59" s="131"/>
      <c r="N59" s="132"/>
      <c r="O59" s="133"/>
      <c r="P59" s="133"/>
      <c r="Q59" s="133"/>
      <c r="S59" s="86"/>
      <c r="T59" s="87"/>
      <c r="W59" s="134" t="s">
        <v>139</v>
      </c>
      <c r="X59" s="135" t="s">
        <v>2</v>
      </c>
      <c r="Y59" s="135">
        <v>20</v>
      </c>
      <c r="Z59" s="1" t="s">
        <v>140</v>
      </c>
      <c r="AA59" s="136">
        <v>10</v>
      </c>
      <c r="AB59" s="137" t="s">
        <v>141</v>
      </c>
      <c r="AC59" s="1">
        <v>20</v>
      </c>
      <c r="AD59" s="1" t="s">
        <v>142</v>
      </c>
      <c r="AE59" s="1">
        <v>10</v>
      </c>
      <c r="AF59" s="1" t="s">
        <v>2</v>
      </c>
    </row>
    <row r="60" spans="2:32" ht="15" x14ac:dyDescent="0.45">
      <c r="B60" s="138" t="s">
        <v>143</v>
      </c>
      <c r="C60" s="139"/>
      <c r="D60" s="139"/>
      <c r="E60" s="139"/>
      <c r="F60" s="139"/>
      <c r="G60" s="139"/>
      <c r="H60" s="139"/>
      <c r="I60" s="139"/>
      <c r="J60" s="139"/>
      <c r="K60" s="139"/>
      <c r="L60" s="139"/>
      <c r="M60" s="139"/>
      <c r="N60" s="140"/>
      <c r="O60" s="141"/>
      <c r="P60" s="141"/>
      <c r="Q60" s="141"/>
      <c r="S60" s="86"/>
      <c r="T60" s="87"/>
      <c r="W60" s="134" t="s">
        <v>139</v>
      </c>
      <c r="X60" s="135" t="s">
        <v>2</v>
      </c>
      <c r="Y60" s="135">
        <v>19</v>
      </c>
      <c r="Z60" s="1" t="s">
        <v>140</v>
      </c>
      <c r="AA60" s="136">
        <v>10</v>
      </c>
      <c r="AB60" s="137" t="s">
        <v>141</v>
      </c>
      <c r="AC60" s="1">
        <v>19</v>
      </c>
      <c r="AD60" s="1" t="s">
        <v>142</v>
      </c>
      <c r="AE60" s="1">
        <v>10</v>
      </c>
      <c r="AF60" s="1" t="s">
        <v>2</v>
      </c>
    </row>
    <row r="61" spans="2:32" ht="15" x14ac:dyDescent="0.45">
      <c r="B61" s="138" t="s">
        <v>144</v>
      </c>
      <c r="C61" s="139"/>
      <c r="D61" s="139"/>
      <c r="E61" s="139"/>
      <c r="F61" s="139"/>
      <c r="G61" s="139"/>
      <c r="H61" s="139"/>
      <c r="I61" s="139"/>
      <c r="J61" s="139"/>
      <c r="K61" s="139"/>
      <c r="L61" s="139"/>
      <c r="M61" s="139"/>
      <c r="N61" s="140"/>
      <c r="O61" s="141"/>
      <c r="P61" s="141"/>
      <c r="Q61" s="141"/>
      <c r="W61" s="134" t="s">
        <v>145</v>
      </c>
      <c r="X61" s="135" t="s">
        <v>2</v>
      </c>
      <c r="Y61" s="135">
        <v>18</v>
      </c>
      <c r="Z61" s="136">
        <v>1</v>
      </c>
      <c r="AA61" s="136">
        <v>9.5</v>
      </c>
      <c r="AB61" s="137" t="s">
        <v>146</v>
      </c>
      <c r="AC61" s="1">
        <v>18</v>
      </c>
      <c r="AD61" s="1">
        <v>30</v>
      </c>
      <c r="AE61" s="1">
        <v>9</v>
      </c>
      <c r="AF61" s="1" t="s">
        <v>2</v>
      </c>
    </row>
    <row r="62" spans="2:32" ht="15" x14ac:dyDescent="0.45">
      <c r="B62" s="142" t="s">
        <v>147</v>
      </c>
      <c r="C62" s="143"/>
      <c r="D62" s="143"/>
      <c r="E62" s="143"/>
      <c r="F62" s="143"/>
      <c r="G62" s="143"/>
      <c r="H62" s="143"/>
      <c r="I62" s="143"/>
      <c r="J62" s="143"/>
      <c r="K62" s="143"/>
      <c r="L62" s="143"/>
      <c r="M62" s="143"/>
      <c r="N62" s="144"/>
      <c r="O62" s="141"/>
      <c r="P62" s="141"/>
      <c r="Q62" s="141"/>
      <c r="W62" s="134" t="s">
        <v>148</v>
      </c>
      <c r="X62" s="135" t="s">
        <v>2</v>
      </c>
      <c r="Y62" s="135">
        <v>17</v>
      </c>
      <c r="Z62" s="136">
        <v>1.3</v>
      </c>
      <c r="AA62" s="136">
        <v>9</v>
      </c>
      <c r="AB62" s="137" t="s">
        <v>149</v>
      </c>
      <c r="AC62" s="1">
        <v>17</v>
      </c>
      <c r="AD62" s="1">
        <v>29</v>
      </c>
      <c r="AE62" s="1"/>
      <c r="AF62" s="1" t="s">
        <v>2</v>
      </c>
    </row>
    <row r="63" spans="2:32" ht="15" x14ac:dyDescent="0.45">
      <c r="B63" s="141"/>
      <c r="C63" s="141"/>
      <c r="D63" s="141"/>
      <c r="E63" s="141"/>
      <c r="F63" s="141"/>
      <c r="G63" s="141"/>
      <c r="H63" s="141"/>
      <c r="I63" s="141"/>
      <c r="J63" s="141"/>
      <c r="K63" s="141"/>
      <c r="L63" s="141"/>
      <c r="M63" s="141"/>
      <c r="N63" s="141"/>
      <c r="W63" s="134" t="s">
        <v>150</v>
      </c>
      <c r="X63" s="135" t="s">
        <v>2</v>
      </c>
      <c r="Y63" s="135">
        <v>16</v>
      </c>
      <c r="Z63" s="136">
        <v>1.7</v>
      </c>
      <c r="AA63" s="136">
        <v>8.5</v>
      </c>
      <c r="AB63" s="136" t="s">
        <v>151</v>
      </c>
      <c r="AC63" s="1">
        <v>16</v>
      </c>
      <c r="AD63" s="1">
        <v>28</v>
      </c>
      <c r="AE63" s="1">
        <v>8</v>
      </c>
      <c r="AF63" s="29" t="s">
        <v>2</v>
      </c>
    </row>
    <row r="64" spans="2:32" x14ac:dyDescent="0.45">
      <c r="B64" s="145" t="s">
        <v>152</v>
      </c>
      <c r="C64" s="145"/>
      <c r="D64" s="145"/>
      <c r="E64" s="145"/>
      <c r="F64" s="145"/>
      <c r="I64" s="145" t="s">
        <v>153</v>
      </c>
      <c r="J64" s="145"/>
      <c r="K64" s="145"/>
      <c r="L64" s="145"/>
      <c r="M64" s="145"/>
      <c r="N64" s="145"/>
      <c r="W64" s="134" t="s">
        <v>154</v>
      </c>
      <c r="X64" s="135" t="s">
        <v>155</v>
      </c>
      <c r="Y64" s="135">
        <v>15</v>
      </c>
      <c r="Z64" s="136">
        <v>2</v>
      </c>
      <c r="AA64" s="136">
        <v>8</v>
      </c>
      <c r="AB64" s="137" t="s">
        <v>156</v>
      </c>
      <c r="AC64" s="1">
        <v>15</v>
      </c>
      <c r="AD64" s="1">
        <v>27</v>
      </c>
      <c r="AE64" s="1"/>
      <c r="AF64" s="1" t="s">
        <v>155</v>
      </c>
    </row>
    <row r="65" spans="2:32" x14ac:dyDescent="0.45">
      <c r="B65" s="53"/>
      <c r="C65" s="53"/>
      <c r="D65" s="53"/>
      <c r="E65" s="53"/>
      <c r="F65" s="53"/>
      <c r="I65" s="53"/>
      <c r="J65" s="53"/>
      <c r="K65" s="53"/>
      <c r="L65" s="53"/>
      <c r="M65" s="53"/>
      <c r="N65" s="53"/>
      <c r="W65" s="134" t="s">
        <v>157</v>
      </c>
      <c r="X65" s="135" t="s">
        <v>158</v>
      </c>
      <c r="Y65" s="135">
        <v>14</v>
      </c>
      <c r="Z65" s="136">
        <v>2.2999999999999998</v>
      </c>
      <c r="AA65" s="136">
        <v>7.5</v>
      </c>
      <c r="AB65" s="137" t="s">
        <v>159</v>
      </c>
      <c r="AC65" s="1">
        <v>14</v>
      </c>
      <c r="AD65" s="1">
        <v>26</v>
      </c>
      <c r="AE65" s="1">
        <v>7</v>
      </c>
      <c r="AF65" s="1" t="s">
        <v>158</v>
      </c>
    </row>
    <row r="66" spans="2:32" x14ac:dyDescent="0.45">
      <c r="B66" s="146" t="s">
        <v>160</v>
      </c>
      <c r="C66" s="145"/>
      <c r="D66" s="145"/>
      <c r="E66" s="145"/>
      <c r="F66" s="145"/>
      <c r="G66" s="145"/>
      <c r="H66" s="145"/>
      <c r="I66" s="145"/>
      <c r="J66" s="145"/>
      <c r="K66" s="145"/>
      <c r="L66" s="145"/>
      <c r="M66" s="145"/>
      <c r="N66" s="145"/>
      <c r="W66" s="134" t="s">
        <v>161</v>
      </c>
      <c r="X66" s="135" t="s">
        <v>36</v>
      </c>
      <c r="Y66" s="135">
        <v>13</v>
      </c>
      <c r="Z66" s="136">
        <v>2.7</v>
      </c>
      <c r="AA66" s="136">
        <v>7</v>
      </c>
      <c r="AB66" s="137" t="s">
        <v>162</v>
      </c>
      <c r="AC66" s="1">
        <v>13</v>
      </c>
      <c r="AD66" s="1">
        <v>25</v>
      </c>
      <c r="AE66" s="1"/>
      <c r="AF66" s="1" t="s">
        <v>36</v>
      </c>
    </row>
    <row r="67" spans="2:32" x14ac:dyDescent="0.45">
      <c r="B67" s="145"/>
      <c r="C67" s="145"/>
      <c r="D67" s="145"/>
      <c r="W67" s="134" t="s">
        <v>163</v>
      </c>
      <c r="X67" s="135" t="s">
        <v>164</v>
      </c>
      <c r="Y67" s="135">
        <v>12</v>
      </c>
      <c r="Z67" s="136" t="s">
        <v>165</v>
      </c>
      <c r="AA67" s="136">
        <v>6.5</v>
      </c>
      <c r="AB67" s="136" t="s">
        <v>166</v>
      </c>
      <c r="AC67" s="1">
        <v>12</v>
      </c>
      <c r="AD67" s="1">
        <v>24</v>
      </c>
      <c r="AE67" s="1">
        <v>6</v>
      </c>
      <c r="AF67" s="1" t="s">
        <v>164</v>
      </c>
    </row>
    <row r="68" spans="2:32" x14ac:dyDescent="0.45">
      <c r="B68" s="145"/>
      <c r="C68" s="145"/>
      <c r="D68" s="145"/>
      <c r="E68" s="145"/>
      <c r="F68" s="145"/>
      <c r="G68" s="145"/>
      <c r="H68" s="145"/>
      <c r="I68" s="145"/>
      <c r="J68" s="145"/>
      <c r="K68" s="145"/>
      <c r="L68" s="145"/>
      <c r="M68" s="145"/>
      <c r="N68" s="145"/>
      <c r="W68" s="134" t="s">
        <v>167</v>
      </c>
      <c r="X68" s="135" t="s">
        <v>168</v>
      </c>
      <c r="Y68" s="135">
        <v>11</v>
      </c>
      <c r="Z68" s="136">
        <v>3.7</v>
      </c>
      <c r="AA68" s="1" t="s">
        <v>169</v>
      </c>
      <c r="AB68" s="137" t="s">
        <v>170</v>
      </c>
      <c r="AC68" s="1">
        <v>11</v>
      </c>
      <c r="AD68" s="1" t="s">
        <v>171</v>
      </c>
      <c r="AE68" s="1"/>
      <c r="AF68" s="1" t="s">
        <v>168</v>
      </c>
    </row>
    <row r="69" spans="2:32" x14ac:dyDescent="0.45">
      <c r="W69" s="134" t="s">
        <v>172</v>
      </c>
      <c r="X69" s="135" t="s">
        <v>173</v>
      </c>
      <c r="Y69" s="135">
        <v>10</v>
      </c>
      <c r="Z69" s="136">
        <v>4</v>
      </c>
      <c r="AA69" s="136">
        <v>5</v>
      </c>
      <c r="AB69" s="137" t="s">
        <v>174</v>
      </c>
      <c r="AC69" s="1">
        <v>10</v>
      </c>
      <c r="AD69" s="1" t="s">
        <v>175</v>
      </c>
      <c r="AE69" s="1">
        <v>5</v>
      </c>
      <c r="AF69" s="1" t="s">
        <v>40</v>
      </c>
    </row>
    <row r="70" spans="2:32" x14ac:dyDescent="0.45">
      <c r="W70" s="134" t="s">
        <v>176</v>
      </c>
      <c r="X70" s="1" t="s">
        <v>177</v>
      </c>
      <c r="Y70" s="1" t="s">
        <v>178</v>
      </c>
      <c r="Z70" s="1" t="s">
        <v>179</v>
      </c>
      <c r="AA70" s="1" t="s">
        <v>180</v>
      </c>
      <c r="AB70" s="137" t="s">
        <v>181</v>
      </c>
      <c r="AC70" s="1" t="s">
        <v>178</v>
      </c>
      <c r="AD70" s="1"/>
      <c r="AE70" s="1"/>
      <c r="AF70" s="1" t="s">
        <v>182</v>
      </c>
    </row>
    <row r="71" spans="2:32" x14ac:dyDescent="0.45">
      <c r="W71" s="1"/>
      <c r="X71" s="1" t="s">
        <v>183</v>
      </c>
      <c r="Y71" s="1">
        <v>9</v>
      </c>
      <c r="Z71" s="1"/>
      <c r="AA71" s="1"/>
      <c r="AB71" s="1"/>
      <c r="AC71" s="1"/>
      <c r="AD71" s="1">
        <v>17</v>
      </c>
      <c r="AE71" s="1"/>
      <c r="AF71" s="1"/>
    </row>
    <row r="72" spans="2:32" x14ac:dyDescent="0.45">
      <c r="W72" s="1"/>
      <c r="X72" s="1" t="s">
        <v>184</v>
      </c>
      <c r="Y72" s="1">
        <v>8</v>
      </c>
      <c r="Z72" s="1"/>
      <c r="AA72" s="1"/>
      <c r="AB72" s="1"/>
      <c r="AC72" s="1"/>
      <c r="AD72" s="1">
        <v>16</v>
      </c>
      <c r="AE72" s="1">
        <v>5</v>
      </c>
      <c r="AF72" s="1"/>
    </row>
    <row r="73" spans="2:32" x14ac:dyDescent="0.45">
      <c r="W73" s="1"/>
      <c r="X73" s="1" t="s">
        <v>51</v>
      </c>
      <c r="Y73" s="1">
        <v>7</v>
      </c>
      <c r="Z73" s="1"/>
      <c r="AA73" s="1"/>
      <c r="AB73" s="1"/>
      <c r="AC73" s="1"/>
      <c r="AD73" s="1">
        <v>15</v>
      </c>
      <c r="AE73" s="1"/>
      <c r="AF73" s="1"/>
    </row>
    <row r="74" spans="2:32" x14ac:dyDescent="0.45">
      <c r="W74" s="1"/>
      <c r="X74" s="1" t="s">
        <v>51</v>
      </c>
      <c r="Y74" s="1">
        <v>6</v>
      </c>
      <c r="Z74" s="1"/>
      <c r="AA74" s="1"/>
      <c r="AB74" s="1"/>
      <c r="AC74" s="1"/>
      <c r="AD74" s="1">
        <v>14</v>
      </c>
      <c r="AE74" s="1">
        <v>3</v>
      </c>
      <c r="AF74" s="1"/>
    </row>
    <row r="75" spans="2:32" x14ac:dyDescent="0.45">
      <c r="W75" s="1"/>
      <c r="X75" s="1" t="s">
        <v>51</v>
      </c>
      <c r="Y75" s="1">
        <v>5</v>
      </c>
      <c r="Z75" s="1"/>
      <c r="AA75" s="1"/>
      <c r="AB75" s="1"/>
      <c r="AC75" s="1"/>
      <c r="AD75" s="1">
        <v>13</v>
      </c>
      <c r="AE75" s="1"/>
      <c r="AF75" s="1"/>
    </row>
    <row r="76" spans="2:32" x14ac:dyDescent="0.45">
      <c r="W76" s="1"/>
      <c r="X76" s="1" t="s">
        <v>51</v>
      </c>
      <c r="Y76" s="1">
        <v>4</v>
      </c>
      <c r="Z76" s="1"/>
      <c r="AA76" s="1"/>
      <c r="AB76" s="1"/>
      <c r="AC76" s="1"/>
      <c r="AD76" s="1">
        <v>12</v>
      </c>
      <c r="AE76" s="1">
        <v>2</v>
      </c>
      <c r="AF76" s="1"/>
    </row>
    <row r="77" spans="2:32" x14ac:dyDescent="0.45">
      <c r="W77" s="1"/>
      <c r="X77" s="1" t="s">
        <v>51</v>
      </c>
      <c r="Y77" s="1">
        <v>3</v>
      </c>
      <c r="Z77" s="1"/>
      <c r="AA77" s="1"/>
      <c r="AB77" s="1"/>
      <c r="AC77" s="1"/>
      <c r="AD77" s="1">
        <v>11</v>
      </c>
      <c r="AE77" s="1"/>
      <c r="AF77" s="1"/>
    </row>
    <row r="78" spans="2:32" x14ac:dyDescent="0.45">
      <c r="W78" s="1"/>
      <c r="X78" s="1" t="s">
        <v>51</v>
      </c>
      <c r="Y78" s="1">
        <v>2</v>
      </c>
      <c r="Z78" s="1"/>
      <c r="AA78" s="1"/>
      <c r="AB78" s="1"/>
      <c r="AC78" s="1"/>
      <c r="AD78" s="1"/>
      <c r="AE78" s="1">
        <v>1</v>
      </c>
      <c r="AF78" s="1"/>
    </row>
    <row r="79" spans="2:32" x14ac:dyDescent="0.45">
      <c r="W79" s="1"/>
      <c r="X79" s="1" t="s">
        <v>51</v>
      </c>
      <c r="Y79" s="1">
        <v>1</v>
      </c>
      <c r="Z79" s="1"/>
      <c r="AA79" s="1"/>
      <c r="AB79" s="1"/>
      <c r="AC79" s="1"/>
      <c r="AD79" s="1"/>
      <c r="AE79" s="1"/>
      <c r="AF79" s="1"/>
    </row>
    <row r="80" spans="2:32" x14ac:dyDescent="0.45">
      <c r="W80" s="35"/>
      <c r="X80" s="35" t="s">
        <v>51</v>
      </c>
      <c r="Y80" s="35">
        <v>0</v>
      </c>
      <c r="Z80" s="35"/>
      <c r="AA80" s="35"/>
      <c r="AB80" s="35"/>
      <c r="AC80" s="35"/>
      <c r="AD80" s="35"/>
      <c r="AE80" s="35">
        <v>0</v>
      </c>
      <c r="AF80" s="35"/>
    </row>
    <row r="81" spans="22:43" x14ac:dyDescent="0.45">
      <c r="W81" s="147" t="s">
        <v>185</v>
      </c>
      <c r="X81" s="147"/>
      <c r="Y81" s="147"/>
      <c r="Z81" s="147"/>
      <c r="AA81" s="147"/>
      <c r="AB81" s="147"/>
      <c r="AC81" s="147"/>
      <c r="AD81" s="147"/>
      <c r="AE81" s="147"/>
      <c r="AF81" t="s">
        <v>186</v>
      </c>
    </row>
    <row r="82" spans="22:43" x14ac:dyDescent="0.45">
      <c r="W82" s="145" t="s">
        <v>187</v>
      </c>
      <c r="X82" s="145"/>
      <c r="Y82" s="145"/>
      <c r="Z82" s="145"/>
      <c r="AA82" s="145"/>
      <c r="AB82" s="145"/>
      <c r="AC82" s="145"/>
      <c r="AD82" s="145"/>
      <c r="AE82" s="145"/>
      <c r="AF82" s="145"/>
    </row>
    <row r="83" spans="22:43" ht="14.65" thickBot="1" x14ac:dyDescent="0.5">
      <c r="W83" s="148" t="s">
        <v>188</v>
      </c>
      <c r="X83" s="148"/>
      <c r="Y83" s="148"/>
      <c r="Z83" s="148"/>
      <c r="AA83" s="148"/>
      <c r="AB83" s="148"/>
      <c r="AC83" s="148"/>
      <c r="AD83" s="148"/>
      <c r="AE83" s="148"/>
      <c r="AF83" s="148"/>
    </row>
    <row r="84" spans="22:43" ht="14.65" thickTop="1" x14ac:dyDescent="0.45"/>
    <row r="85" spans="22:43" x14ac:dyDescent="0.45">
      <c r="V85" s="149" t="s">
        <v>189</v>
      </c>
      <c r="W85" s="149"/>
      <c r="X85" s="149"/>
      <c r="Y85" s="149"/>
      <c r="Z85" s="149"/>
      <c r="AA85" s="149" t="s">
        <v>190</v>
      </c>
      <c r="AB85" s="149"/>
      <c r="AC85" s="150" t="s">
        <v>191</v>
      </c>
      <c r="AD85" s="149"/>
      <c r="AE85" s="149"/>
      <c r="AF85" s="149"/>
      <c r="AG85" s="149"/>
      <c r="AH85" s="149"/>
      <c r="AI85" s="149"/>
      <c r="AJ85" s="149"/>
      <c r="AK85" s="149"/>
      <c r="AL85" s="149"/>
      <c r="AM85" s="149"/>
      <c r="AN85" s="149"/>
      <c r="AO85" s="149"/>
      <c r="AP85" s="149"/>
      <c r="AQ85" s="149"/>
    </row>
    <row r="86" spans="22:43" x14ac:dyDescent="0.45">
      <c r="V86" s="149" t="s">
        <v>189</v>
      </c>
      <c r="W86" s="149"/>
      <c r="X86" s="149"/>
      <c r="Y86" s="149"/>
      <c r="Z86" s="149"/>
      <c r="AA86" s="149" t="s">
        <v>192</v>
      </c>
      <c r="AB86" s="149"/>
      <c r="AC86" s="150" t="s">
        <v>193</v>
      </c>
      <c r="AD86" s="149"/>
      <c r="AE86" s="149"/>
      <c r="AF86" s="149"/>
      <c r="AG86" s="149"/>
      <c r="AH86" s="149"/>
      <c r="AI86" s="149"/>
      <c r="AJ86" s="149"/>
      <c r="AK86" s="149"/>
      <c r="AL86" s="149"/>
      <c r="AM86" s="149"/>
      <c r="AN86" s="149"/>
      <c r="AO86" s="149"/>
      <c r="AP86" s="149"/>
      <c r="AQ86" s="149"/>
    </row>
    <row r="87" spans="22:43" x14ac:dyDescent="0.45">
      <c r="V87" s="149" t="s">
        <v>189</v>
      </c>
      <c r="W87" s="149"/>
      <c r="X87" s="149"/>
      <c r="Y87" s="149"/>
      <c r="Z87" s="149"/>
      <c r="AA87" s="149" t="s">
        <v>194</v>
      </c>
      <c r="AB87" s="149"/>
      <c r="AC87" s="150" t="s">
        <v>195</v>
      </c>
      <c r="AD87" s="149"/>
      <c r="AE87" s="149"/>
      <c r="AF87" s="149"/>
      <c r="AG87" s="149"/>
      <c r="AH87" s="149"/>
      <c r="AI87" s="149"/>
      <c r="AJ87" s="149"/>
      <c r="AK87" s="149"/>
      <c r="AL87" s="149"/>
      <c r="AM87" s="149"/>
      <c r="AN87" s="149"/>
      <c r="AO87" s="149"/>
      <c r="AP87" s="149"/>
      <c r="AQ87" s="149"/>
    </row>
    <row r="88" spans="22:43" x14ac:dyDescent="0.45">
      <c r="V88" s="149" t="s">
        <v>189</v>
      </c>
      <c r="W88" s="149"/>
      <c r="X88" s="149"/>
      <c r="Y88" s="149"/>
      <c r="Z88" s="149"/>
      <c r="AA88" s="149" t="s">
        <v>196</v>
      </c>
      <c r="AB88" s="149"/>
      <c r="AC88" s="150" t="s">
        <v>197</v>
      </c>
      <c r="AD88" s="149"/>
      <c r="AE88" s="149"/>
      <c r="AF88" s="149"/>
      <c r="AG88" s="149"/>
      <c r="AH88" s="149"/>
      <c r="AI88" s="149"/>
      <c r="AJ88" s="149"/>
      <c r="AK88" s="149"/>
      <c r="AL88" s="149"/>
      <c r="AM88" s="149"/>
      <c r="AN88" s="149"/>
      <c r="AO88" s="149"/>
      <c r="AP88" s="149"/>
      <c r="AQ88" s="149"/>
    </row>
    <row r="89" spans="22:43" x14ac:dyDescent="0.45">
      <c r="V89" s="149" t="s">
        <v>189</v>
      </c>
      <c r="W89" s="149"/>
      <c r="X89" s="149"/>
      <c r="Y89" s="149"/>
      <c r="Z89" s="149"/>
      <c r="AA89" s="149" t="s">
        <v>198</v>
      </c>
      <c r="AB89" s="149"/>
      <c r="AC89" s="150" t="s">
        <v>199</v>
      </c>
      <c r="AD89" s="149"/>
      <c r="AE89" s="149"/>
      <c r="AF89" s="149"/>
      <c r="AG89" s="149"/>
      <c r="AH89" s="149"/>
      <c r="AI89" s="149"/>
      <c r="AJ89" s="149"/>
      <c r="AK89" s="149"/>
      <c r="AL89" s="149"/>
      <c r="AM89" s="149"/>
      <c r="AN89" s="149"/>
      <c r="AO89" s="149"/>
      <c r="AP89" s="149"/>
      <c r="AQ89" s="149"/>
    </row>
    <row r="90" spans="22:43" x14ac:dyDescent="0.45">
      <c r="V90" s="149" t="s">
        <v>189</v>
      </c>
      <c r="W90" s="149"/>
      <c r="X90" s="149"/>
      <c r="Y90" s="149"/>
      <c r="Z90" s="149"/>
      <c r="AA90" s="149" t="s">
        <v>200</v>
      </c>
      <c r="AB90" s="149"/>
      <c r="AC90" s="150" t="s">
        <v>201</v>
      </c>
      <c r="AD90" s="149"/>
      <c r="AE90" s="149"/>
      <c r="AF90" s="149"/>
      <c r="AG90" s="149"/>
      <c r="AH90" s="149"/>
      <c r="AI90" s="149"/>
      <c r="AJ90" s="149"/>
      <c r="AK90" s="149"/>
      <c r="AL90" s="149"/>
      <c r="AM90" s="149"/>
      <c r="AN90" s="149"/>
      <c r="AO90" s="149"/>
      <c r="AP90" s="149"/>
      <c r="AQ90" s="149"/>
    </row>
    <row r="91" spans="22:43" x14ac:dyDescent="0.45">
      <c r="V91" s="149" t="s">
        <v>189</v>
      </c>
      <c r="W91" s="149"/>
      <c r="X91" s="149"/>
      <c r="Y91" s="149"/>
      <c r="Z91" s="149"/>
      <c r="AA91" s="149" t="s">
        <v>202</v>
      </c>
      <c r="AB91" s="149"/>
      <c r="AC91" s="150" t="s">
        <v>203</v>
      </c>
      <c r="AD91" s="149"/>
      <c r="AE91" s="149"/>
      <c r="AF91" s="149"/>
      <c r="AG91" s="149"/>
      <c r="AH91" s="149"/>
      <c r="AI91" s="149"/>
      <c r="AJ91" s="149"/>
      <c r="AK91" s="149"/>
      <c r="AL91" s="149"/>
      <c r="AM91" s="149"/>
      <c r="AN91" s="149"/>
      <c r="AO91" s="149"/>
      <c r="AP91" s="149"/>
      <c r="AQ91" s="149"/>
    </row>
    <row r="92" spans="22:43" x14ac:dyDescent="0.45">
      <c r="V92" s="149" t="s">
        <v>189</v>
      </c>
      <c r="W92" s="149"/>
      <c r="X92" s="149"/>
      <c r="Y92" s="149"/>
      <c r="Z92" s="149"/>
      <c r="AA92" s="149" t="s">
        <v>204</v>
      </c>
      <c r="AB92" s="149"/>
      <c r="AC92" s="150" t="s">
        <v>205</v>
      </c>
      <c r="AD92" s="149"/>
      <c r="AE92" s="149"/>
      <c r="AF92" s="149"/>
      <c r="AG92" s="149"/>
      <c r="AH92" s="149"/>
      <c r="AI92" s="149"/>
      <c r="AJ92" s="149"/>
      <c r="AK92" s="149"/>
      <c r="AL92" s="149"/>
      <c r="AM92" s="149"/>
      <c r="AN92" s="149"/>
      <c r="AO92" s="149"/>
      <c r="AP92" s="149"/>
      <c r="AQ92" s="149"/>
    </row>
    <row r="93" spans="22:43" x14ac:dyDescent="0.45">
      <c r="V93" s="149" t="s">
        <v>206</v>
      </c>
      <c r="W93" s="149"/>
      <c r="X93" s="149"/>
      <c r="Y93" s="149"/>
      <c r="Z93" s="149"/>
      <c r="AA93" s="149" t="s">
        <v>207</v>
      </c>
      <c r="AB93" s="149"/>
      <c r="AC93" s="150" t="s">
        <v>208</v>
      </c>
      <c r="AD93" s="149"/>
      <c r="AE93" s="149"/>
      <c r="AF93" s="149"/>
      <c r="AG93" s="149"/>
      <c r="AH93" s="149"/>
      <c r="AI93" s="149"/>
      <c r="AJ93" s="149"/>
      <c r="AK93" s="149"/>
      <c r="AL93" s="149"/>
      <c r="AM93" s="149"/>
      <c r="AN93" s="149"/>
      <c r="AO93" s="149"/>
      <c r="AP93" s="149"/>
      <c r="AQ93" s="149"/>
    </row>
    <row r="94" spans="22:43" x14ac:dyDescent="0.45">
      <c r="V94" s="149" t="s">
        <v>189</v>
      </c>
      <c r="W94" s="149"/>
      <c r="X94" s="149"/>
      <c r="Y94" s="149"/>
      <c r="Z94" s="149"/>
      <c r="AA94" s="149" t="s">
        <v>207</v>
      </c>
      <c r="AB94" s="149"/>
      <c r="AC94" s="150" t="s">
        <v>209</v>
      </c>
      <c r="AD94" s="149"/>
      <c r="AE94" s="149"/>
      <c r="AF94" s="149"/>
      <c r="AG94" s="149"/>
      <c r="AH94" s="149"/>
      <c r="AI94" s="149"/>
      <c r="AJ94" s="149"/>
      <c r="AK94" s="149"/>
      <c r="AL94" s="149"/>
      <c r="AM94" s="149"/>
      <c r="AN94" s="149"/>
      <c r="AO94" s="149"/>
      <c r="AP94" s="149"/>
      <c r="AQ94" s="149"/>
    </row>
    <row r="95" spans="22:43" x14ac:dyDescent="0.45">
      <c r="V95" s="149" t="s">
        <v>189</v>
      </c>
      <c r="W95" s="149"/>
      <c r="X95" s="149"/>
      <c r="Y95" s="149"/>
      <c r="Z95" s="149"/>
      <c r="AA95" s="149" t="s">
        <v>210</v>
      </c>
      <c r="AB95" s="149"/>
      <c r="AC95" s="150" t="s">
        <v>211</v>
      </c>
      <c r="AD95" s="149"/>
      <c r="AE95" s="149"/>
      <c r="AF95" s="149"/>
      <c r="AG95" s="149"/>
      <c r="AH95" s="149"/>
      <c r="AI95" s="149"/>
      <c r="AJ95" s="149"/>
      <c r="AK95" s="149"/>
      <c r="AL95" s="149"/>
      <c r="AM95" s="149"/>
      <c r="AN95" s="149"/>
      <c r="AO95" s="149"/>
      <c r="AP95" s="149"/>
      <c r="AQ95" s="149"/>
    </row>
    <row r="96" spans="22:43" x14ac:dyDescent="0.45">
      <c r="V96" s="149" t="s">
        <v>212</v>
      </c>
      <c r="W96" s="149"/>
      <c r="X96" s="149"/>
      <c r="Y96" s="149"/>
      <c r="Z96" s="149"/>
      <c r="AA96" s="149" t="s">
        <v>213</v>
      </c>
      <c r="AB96" s="149"/>
      <c r="AC96" s="150" t="s">
        <v>214</v>
      </c>
      <c r="AD96" s="149"/>
      <c r="AE96" s="149" t="s">
        <v>215</v>
      </c>
      <c r="AF96" s="150" t="s">
        <v>216</v>
      </c>
      <c r="AG96" s="149"/>
      <c r="AH96" s="149"/>
      <c r="AI96" s="149"/>
      <c r="AJ96" s="149"/>
      <c r="AK96" s="149"/>
      <c r="AL96" s="149"/>
      <c r="AM96" s="149"/>
      <c r="AN96" s="149"/>
      <c r="AO96" s="149"/>
      <c r="AP96" s="149"/>
      <c r="AQ96" s="149"/>
    </row>
    <row r="97" spans="22:47" x14ac:dyDescent="0.45">
      <c r="V97" s="149" t="s">
        <v>189</v>
      </c>
      <c r="W97" s="149"/>
      <c r="X97" s="149"/>
      <c r="Y97" s="149"/>
      <c r="Z97" s="149"/>
      <c r="AA97" s="149" t="s">
        <v>217</v>
      </c>
      <c r="AB97" s="149"/>
      <c r="AC97" s="150" t="s">
        <v>218</v>
      </c>
      <c r="AD97" s="149"/>
      <c r="AE97" s="149"/>
      <c r="AF97" s="149"/>
      <c r="AG97" s="149"/>
      <c r="AH97" s="149"/>
      <c r="AI97" s="149"/>
      <c r="AJ97" s="149"/>
      <c r="AK97" s="149"/>
      <c r="AL97" s="149"/>
      <c r="AM97" s="149"/>
      <c r="AN97" s="149"/>
      <c r="AO97" s="149"/>
      <c r="AP97" s="149"/>
      <c r="AQ97" s="149"/>
    </row>
    <row r="98" spans="22:47" x14ac:dyDescent="0.45">
      <c r="V98" s="149" t="s">
        <v>189</v>
      </c>
      <c r="W98" s="149"/>
      <c r="X98" s="149"/>
      <c r="Y98" s="149"/>
      <c r="Z98" s="149"/>
      <c r="AA98" s="149" t="s">
        <v>219</v>
      </c>
      <c r="AB98" s="149"/>
      <c r="AC98" s="150" t="s">
        <v>220</v>
      </c>
      <c r="AD98" s="149"/>
      <c r="AE98" s="149"/>
      <c r="AF98" s="149"/>
      <c r="AG98" s="149"/>
      <c r="AH98" s="149"/>
      <c r="AI98" s="149"/>
      <c r="AJ98" s="149"/>
      <c r="AK98" s="149"/>
      <c r="AL98" s="149"/>
      <c r="AM98" s="149"/>
      <c r="AN98" s="149"/>
      <c r="AO98" s="149"/>
      <c r="AP98" s="149"/>
      <c r="AQ98" s="149"/>
    </row>
    <row r="99" spans="22:47" x14ac:dyDescent="0.45">
      <c r="V99" s="149" t="s">
        <v>221</v>
      </c>
      <c r="W99" s="149"/>
      <c r="X99" s="149"/>
      <c r="Y99" s="149"/>
      <c r="Z99" s="150" t="s">
        <v>222</v>
      </c>
      <c r="AA99" s="149"/>
      <c r="AB99" s="149"/>
      <c r="AC99" s="150"/>
      <c r="AD99" s="149"/>
      <c r="AE99" s="149"/>
      <c r="AF99" s="149"/>
      <c r="AG99" s="149"/>
      <c r="AH99" s="149"/>
      <c r="AI99" s="149"/>
      <c r="AJ99" s="149"/>
      <c r="AK99" s="149"/>
      <c r="AL99" s="149"/>
      <c r="AM99" s="149"/>
      <c r="AN99" s="149"/>
      <c r="AO99" s="149"/>
      <c r="AP99" s="149"/>
      <c r="AQ99" s="149"/>
    </row>
    <row r="100" spans="22:47" x14ac:dyDescent="0.45">
      <c r="V100" s="149" t="s">
        <v>223</v>
      </c>
      <c r="W100" s="149"/>
      <c r="X100" s="149"/>
      <c r="Y100" s="149"/>
      <c r="Z100" s="150" t="s">
        <v>224</v>
      </c>
      <c r="AA100" s="149"/>
      <c r="AB100" s="149"/>
      <c r="AC100" s="150"/>
      <c r="AD100" s="149"/>
      <c r="AE100" s="149"/>
      <c r="AF100" s="149"/>
      <c r="AG100" s="149"/>
      <c r="AH100" s="149"/>
      <c r="AI100" s="149"/>
      <c r="AJ100" s="149"/>
      <c r="AK100" s="149"/>
      <c r="AL100" s="149"/>
      <c r="AM100" s="149"/>
      <c r="AN100" s="149"/>
      <c r="AO100" s="149"/>
      <c r="AP100" s="149"/>
      <c r="AQ100" s="149"/>
    </row>
    <row r="101" spans="22:47" x14ac:dyDescent="0.45">
      <c r="V101" s="149" t="s">
        <v>225</v>
      </c>
      <c r="W101" s="149"/>
      <c r="X101" s="149"/>
      <c r="Y101" s="149"/>
      <c r="Z101" s="150" t="s">
        <v>226</v>
      </c>
      <c r="AA101" s="149"/>
      <c r="AB101" s="149"/>
      <c r="AC101" s="150"/>
      <c r="AD101" s="149"/>
      <c r="AE101" s="149"/>
      <c r="AF101" s="149"/>
      <c r="AG101" s="149"/>
      <c r="AH101" s="149"/>
      <c r="AI101" s="149"/>
      <c r="AJ101" s="149"/>
      <c r="AK101" s="149"/>
      <c r="AL101" s="149"/>
      <c r="AM101" s="149"/>
      <c r="AN101" s="149"/>
      <c r="AO101" s="149"/>
      <c r="AP101" s="149"/>
      <c r="AQ101" s="149"/>
    </row>
    <row r="102" spans="22:47" x14ac:dyDescent="0.45">
      <c r="V102" s="149"/>
      <c r="W102" s="149"/>
      <c r="X102" s="149"/>
      <c r="Y102" s="149"/>
      <c r="Z102" s="149"/>
      <c r="AA102" s="149"/>
      <c r="AB102" s="149"/>
      <c r="AC102" s="150"/>
      <c r="AD102" s="149"/>
      <c r="AE102" s="149"/>
      <c r="AF102" s="149"/>
      <c r="AG102" s="149"/>
      <c r="AH102" s="149"/>
      <c r="AI102" s="149"/>
      <c r="AJ102" s="149"/>
      <c r="AK102" s="149"/>
      <c r="AL102" s="149"/>
      <c r="AM102" s="149"/>
      <c r="AN102" s="149"/>
      <c r="AO102" s="149"/>
      <c r="AP102" s="149"/>
      <c r="AQ102" s="149"/>
    </row>
    <row r="103" spans="22:47" x14ac:dyDescent="0.45">
      <c r="V103" s="150"/>
      <c r="W103" s="151"/>
      <c r="X103" s="151"/>
      <c r="Y103" s="151"/>
      <c r="Z103" s="152" t="s">
        <v>227</v>
      </c>
      <c r="AA103" s="150" t="s">
        <v>228</v>
      </c>
      <c r="AB103" s="153"/>
      <c r="AC103" s="153"/>
      <c r="AD103" s="154"/>
      <c r="AE103" s="153"/>
      <c r="AF103" s="152" t="s">
        <v>229</v>
      </c>
      <c r="AG103" s="153"/>
      <c r="AH103" s="153"/>
      <c r="AI103" s="152" t="s">
        <v>230</v>
      </c>
      <c r="AJ103" s="153"/>
      <c r="AK103" s="149"/>
      <c r="AL103" s="149"/>
      <c r="AM103" s="149"/>
      <c r="AN103" s="149"/>
      <c r="AO103" s="149"/>
      <c r="AP103" s="149"/>
      <c r="AQ103" s="149"/>
    </row>
    <row r="104" spans="22:47" x14ac:dyDescent="0.45">
      <c r="V104" s="151" t="s">
        <v>231</v>
      </c>
      <c r="W104" s="151"/>
      <c r="X104" s="151"/>
      <c r="Y104" s="151"/>
      <c r="Z104" s="155" t="s">
        <v>232</v>
      </c>
      <c r="AA104" s="151"/>
      <c r="AB104" s="156" t="s">
        <v>233</v>
      </c>
      <c r="AC104" s="151"/>
      <c r="AD104" s="155" t="s">
        <v>234</v>
      </c>
      <c r="AE104" s="151"/>
      <c r="AF104" s="157"/>
      <c r="AG104" s="151"/>
      <c r="AH104" s="151"/>
      <c r="AI104" s="157"/>
      <c r="AJ104" s="151"/>
      <c r="AK104" s="149"/>
      <c r="AL104" s="149"/>
      <c r="AM104" s="149"/>
      <c r="AN104" s="149"/>
      <c r="AO104" s="149"/>
      <c r="AP104" s="149"/>
      <c r="AQ104" s="149"/>
    </row>
    <row r="105" spans="22:47" x14ac:dyDescent="0.45">
      <c r="V105" s="151" t="s">
        <v>235</v>
      </c>
      <c r="W105" s="151"/>
      <c r="X105" s="151"/>
      <c r="Y105" s="151"/>
      <c r="Z105" s="157" t="s">
        <v>236</v>
      </c>
      <c r="AA105" s="151"/>
      <c r="AB105" s="156" t="s">
        <v>236</v>
      </c>
      <c r="AC105" s="151"/>
      <c r="AD105" s="157" t="s">
        <v>236</v>
      </c>
      <c r="AE105" s="151"/>
      <c r="AF105" s="157" t="s">
        <v>31</v>
      </c>
      <c r="AG105" s="151"/>
      <c r="AH105" s="151"/>
      <c r="AI105" s="157" t="s">
        <v>236</v>
      </c>
      <c r="AJ105" s="151"/>
      <c r="AK105" s="149"/>
      <c r="AL105" s="149"/>
      <c r="AM105" s="149"/>
      <c r="AN105" s="149"/>
      <c r="AO105" s="149"/>
      <c r="AP105" s="149"/>
      <c r="AQ105" s="149"/>
    </row>
    <row r="106" spans="22:47" x14ac:dyDescent="0.45">
      <c r="V106" s="151" t="s">
        <v>237</v>
      </c>
      <c r="W106" s="151"/>
      <c r="X106" s="151"/>
      <c r="Y106" s="151"/>
      <c r="Z106" s="157" t="s">
        <v>132</v>
      </c>
      <c r="AA106" s="151"/>
      <c r="AB106" s="156" t="s">
        <v>236</v>
      </c>
      <c r="AC106" s="151"/>
      <c r="AD106" s="157" t="s">
        <v>131</v>
      </c>
      <c r="AE106" s="151"/>
      <c r="AF106" s="157" t="s">
        <v>238</v>
      </c>
      <c r="AG106" s="151"/>
      <c r="AH106" s="151"/>
      <c r="AI106" s="157" t="s">
        <v>239</v>
      </c>
      <c r="AJ106" s="151"/>
      <c r="AK106" s="151"/>
      <c r="AL106" s="149"/>
      <c r="AM106" s="149"/>
      <c r="AN106" s="149"/>
      <c r="AO106" s="149"/>
      <c r="AP106" s="149"/>
      <c r="AQ106" s="149"/>
    </row>
    <row r="107" spans="22:47" x14ac:dyDescent="0.45">
      <c r="V107" s="151" t="s">
        <v>240</v>
      </c>
      <c r="W107" s="151"/>
      <c r="X107" s="151"/>
      <c r="Y107" s="151"/>
      <c r="Z107" s="157" t="s">
        <v>241</v>
      </c>
      <c r="AA107" s="151"/>
      <c r="AB107" s="156" t="s">
        <v>241</v>
      </c>
      <c r="AC107" s="151"/>
      <c r="AD107" s="157" t="s">
        <v>241</v>
      </c>
      <c r="AE107" s="151"/>
      <c r="AF107" s="157" t="s">
        <v>242</v>
      </c>
      <c r="AG107" s="151"/>
      <c r="AH107" s="151"/>
      <c r="AI107" s="157" t="s">
        <v>243</v>
      </c>
      <c r="AJ107" s="151"/>
      <c r="AK107" s="151"/>
      <c r="AL107" s="149"/>
      <c r="AM107" s="149"/>
      <c r="AN107" s="149"/>
      <c r="AO107" s="149"/>
      <c r="AP107" s="149"/>
      <c r="AQ107" s="149"/>
    </row>
    <row r="108" spans="22:47" x14ac:dyDescent="0.45">
      <c r="V108" s="151" t="s">
        <v>244</v>
      </c>
      <c r="W108" s="151"/>
      <c r="X108" s="151"/>
      <c r="Y108" s="151"/>
      <c r="Z108" s="157" t="s">
        <v>134</v>
      </c>
      <c r="AA108" s="151"/>
      <c r="AB108" s="156" t="s">
        <v>245</v>
      </c>
      <c r="AC108" s="151"/>
      <c r="AD108" s="157" t="s">
        <v>246</v>
      </c>
      <c r="AE108" s="151"/>
      <c r="AF108" s="157" t="s">
        <v>247</v>
      </c>
      <c r="AG108" s="151"/>
      <c r="AH108" s="151"/>
      <c r="AI108" s="157" t="s">
        <v>31</v>
      </c>
      <c r="AJ108" s="151"/>
      <c r="AK108" s="151"/>
      <c r="AL108" s="149"/>
      <c r="AM108" s="149"/>
      <c r="AN108" s="149"/>
      <c r="AO108" s="149"/>
      <c r="AP108" s="149"/>
      <c r="AQ108" s="149"/>
    </row>
    <row r="109" spans="22:47" x14ac:dyDescent="0.45">
      <c r="V109" s="151" t="s">
        <v>248</v>
      </c>
      <c r="W109" s="151"/>
      <c r="X109" s="151"/>
      <c r="Y109" s="151"/>
      <c r="Z109" s="157" t="s">
        <v>249</v>
      </c>
      <c r="AA109" s="151"/>
      <c r="AB109" s="156" t="s">
        <v>250</v>
      </c>
      <c r="AC109" s="151"/>
      <c r="AD109" s="157" t="s">
        <v>251</v>
      </c>
      <c r="AE109" s="151"/>
      <c r="AF109" s="157" t="s">
        <v>252</v>
      </c>
      <c r="AG109" s="151"/>
      <c r="AH109" s="151"/>
      <c r="AI109" s="157" t="s">
        <v>31</v>
      </c>
      <c r="AJ109" s="151"/>
      <c r="AK109" s="151"/>
      <c r="AL109" s="149"/>
      <c r="AM109" s="149"/>
      <c r="AN109" s="149"/>
      <c r="AO109" s="149"/>
      <c r="AP109" s="149"/>
      <c r="AQ109" s="149"/>
    </row>
    <row r="110" spans="22:47" x14ac:dyDescent="0.45">
      <c r="V110" s="149"/>
      <c r="W110" s="149"/>
      <c r="X110" s="149"/>
      <c r="Y110" s="149"/>
      <c r="Z110" s="149"/>
      <c r="AA110" s="149"/>
      <c r="AB110" s="149"/>
      <c r="AC110" s="150"/>
      <c r="AD110" s="149"/>
      <c r="AE110" s="149"/>
      <c r="AF110" s="149"/>
      <c r="AG110" s="149"/>
      <c r="AH110" s="149"/>
      <c r="AI110" s="149"/>
      <c r="AJ110" s="149"/>
      <c r="AK110" s="149"/>
      <c r="AL110" s="149"/>
      <c r="AM110" s="149"/>
      <c r="AN110" s="149"/>
      <c r="AO110" s="149"/>
      <c r="AP110" s="149"/>
      <c r="AQ110" s="149"/>
    </row>
    <row r="111" spans="22:47" x14ac:dyDescent="0.45">
      <c r="V111" s="149"/>
      <c r="W111" s="149"/>
      <c r="X111" s="149"/>
      <c r="Y111" s="149"/>
      <c r="Z111" s="149"/>
      <c r="AA111" s="149"/>
      <c r="AB111" s="149"/>
      <c r="AC111" s="150"/>
      <c r="AD111" s="149"/>
      <c r="AE111" s="149"/>
      <c r="AF111" s="149"/>
      <c r="AG111" s="149"/>
      <c r="AH111" s="149"/>
      <c r="AI111" s="149"/>
      <c r="AJ111" s="149"/>
      <c r="AK111" s="149"/>
      <c r="AL111" s="149"/>
      <c r="AM111" s="149"/>
      <c r="AN111" s="149"/>
      <c r="AO111" s="149"/>
      <c r="AP111" s="149"/>
      <c r="AQ111" s="149"/>
    </row>
    <row r="112" spans="22:47" x14ac:dyDescent="0.45">
      <c r="V112" s="158" t="s">
        <v>253</v>
      </c>
      <c r="W112" s="158"/>
      <c r="X112" s="158"/>
      <c r="Y112" s="158" t="s">
        <v>254</v>
      </c>
      <c r="Z112" s="158"/>
      <c r="AA112" s="158"/>
      <c r="AB112" s="158"/>
      <c r="AC112" s="158"/>
      <c r="AD112" s="158"/>
      <c r="AE112" s="158"/>
      <c r="AF112" s="158"/>
      <c r="AG112" s="158"/>
      <c r="AH112" s="158" t="s">
        <v>255</v>
      </c>
      <c r="AI112" s="158"/>
      <c r="AJ112" s="158"/>
      <c r="AK112" s="158"/>
      <c r="AL112" s="158"/>
      <c r="AM112" s="158"/>
      <c r="AN112" s="158"/>
      <c r="AO112" s="158"/>
      <c r="AP112" s="158"/>
      <c r="AQ112" s="149"/>
      <c r="AR112" s="149"/>
      <c r="AS112" s="149"/>
      <c r="AT112" s="149"/>
      <c r="AU112" s="149"/>
    </row>
    <row r="113" spans="19:47" x14ac:dyDescent="0.45">
      <c r="V113" s="159" t="s">
        <v>256</v>
      </c>
      <c r="W113" s="159"/>
      <c r="X113" s="159"/>
      <c r="Y113" s="159"/>
      <c r="Z113" s="159"/>
      <c r="AA113" s="159"/>
      <c r="AB113" s="159"/>
      <c r="AC113" s="160" t="s">
        <v>26</v>
      </c>
      <c r="AD113" s="159"/>
      <c r="AE113" s="159" t="s">
        <v>257</v>
      </c>
      <c r="AF113" s="159"/>
      <c r="AG113" s="159"/>
      <c r="AH113" s="159" t="s">
        <v>258</v>
      </c>
      <c r="AI113" s="159"/>
      <c r="AJ113" s="159"/>
      <c r="AK113" s="159"/>
      <c r="AL113" s="159"/>
      <c r="AM113" s="159"/>
      <c r="AN113" s="159" t="s">
        <v>26</v>
      </c>
      <c r="AO113" s="159"/>
      <c r="AP113" s="159" t="s">
        <v>257</v>
      </c>
      <c r="AQ113" s="149"/>
      <c r="AR113" s="149"/>
      <c r="AS113" s="149"/>
      <c r="AT113" s="149"/>
      <c r="AU113" s="149"/>
    </row>
    <row r="114" spans="19:47" x14ac:dyDescent="0.45">
      <c r="V114" s="161" t="s">
        <v>259</v>
      </c>
      <c r="W114" s="162"/>
      <c r="X114" s="162"/>
      <c r="Y114" s="162"/>
      <c r="Z114" s="162"/>
      <c r="AA114" s="162"/>
      <c r="AB114" s="162"/>
      <c r="AC114" s="163">
        <v>5</v>
      </c>
      <c r="AD114" s="162" t="s">
        <v>2</v>
      </c>
      <c r="AE114" s="161" t="s">
        <v>260</v>
      </c>
      <c r="AF114" s="149"/>
      <c r="AG114" s="149"/>
      <c r="AH114" s="164" t="s">
        <v>261</v>
      </c>
      <c r="AI114" s="149"/>
      <c r="AJ114" s="149"/>
      <c r="AK114" s="149"/>
      <c r="AL114" s="149"/>
      <c r="AM114" s="149"/>
      <c r="AN114" s="149">
        <v>6</v>
      </c>
      <c r="AO114" s="149" t="s">
        <v>2</v>
      </c>
      <c r="AP114" s="149" t="s">
        <v>262</v>
      </c>
      <c r="AQ114" s="149"/>
      <c r="AR114" s="149"/>
      <c r="AS114" s="149"/>
      <c r="AT114" s="149"/>
      <c r="AU114" s="149"/>
    </row>
    <row r="115" spans="19:47" x14ac:dyDescent="0.45">
      <c r="V115" s="161" t="s">
        <v>263</v>
      </c>
      <c r="W115" s="162"/>
      <c r="X115" s="162"/>
      <c r="Y115" s="162"/>
      <c r="Z115" s="162"/>
      <c r="AA115" s="162"/>
      <c r="AB115" s="162"/>
      <c r="AC115" s="163">
        <v>5</v>
      </c>
      <c r="AD115" s="162"/>
      <c r="AE115" s="161" t="s">
        <v>264</v>
      </c>
      <c r="AF115" s="149"/>
      <c r="AG115" s="149" t="s">
        <v>265</v>
      </c>
      <c r="AH115" s="164" t="s">
        <v>266</v>
      </c>
      <c r="AI115" s="149"/>
      <c r="AJ115" s="149"/>
      <c r="AK115" s="149"/>
      <c r="AL115" s="149"/>
      <c r="AM115" s="149"/>
      <c r="AN115" s="149">
        <v>6</v>
      </c>
      <c r="AO115" s="149" t="s">
        <v>2</v>
      </c>
      <c r="AP115" s="149" t="s">
        <v>262</v>
      </c>
      <c r="AQ115" s="149"/>
      <c r="AR115" s="149"/>
      <c r="AS115" s="149"/>
      <c r="AT115" s="149"/>
      <c r="AU115" s="149"/>
    </row>
    <row r="116" spans="19:47" x14ac:dyDescent="0.45">
      <c r="V116" s="161" t="s">
        <v>267</v>
      </c>
      <c r="W116" s="162"/>
      <c r="X116" s="162"/>
      <c r="Y116" s="162"/>
      <c r="Z116" s="162"/>
      <c r="AA116" s="162"/>
      <c r="AB116" s="162"/>
      <c r="AC116" s="163">
        <v>5</v>
      </c>
      <c r="AD116" s="162"/>
      <c r="AE116" s="161" t="s">
        <v>268</v>
      </c>
      <c r="AF116" s="149"/>
      <c r="AG116" s="149" t="s">
        <v>265</v>
      </c>
      <c r="AH116" s="164" t="s">
        <v>269</v>
      </c>
      <c r="AI116" s="149"/>
      <c r="AJ116" s="149"/>
      <c r="AK116" s="149"/>
      <c r="AL116" s="149"/>
      <c r="AM116" s="149"/>
      <c r="AN116" s="149">
        <v>6</v>
      </c>
      <c r="AO116" s="149" t="s">
        <v>2</v>
      </c>
      <c r="AP116" s="149" t="s">
        <v>270</v>
      </c>
      <c r="AQ116" s="149"/>
      <c r="AR116" s="149"/>
      <c r="AS116" s="149"/>
      <c r="AT116" s="149"/>
      <c r="AU116" s="149"/>
    </row>
    <row r="117" spans="19:47" x14ac:dyDescent="0.45">
      <c r="V117" s="161" t="s">
        <v>271</v>
      </c>
      <c r="W117" s="162"/>
      <c r="X117" s="162"/>
      <c r="Y117" s="162"/>
      <c r="Z117" s="162"/>
      <c r="AA117" s="162"/>
      <c r="AB117" s="162"/>
      <c r="AC117" s="163">
        <v>5</v>
      </c>
      <c r="AD117" s="162"/>
      <c r="AE117" s="161" t="s">
        <v>272</v>
      </c>
      <c r="AF117" s="149"/>
      <c r="AG117" s="149" t="s">
        <v>273</v>
      </c>
      <c r="AH117" s="164" t="s">
        <v>274</v>
      </c>
      <c r="AI117" s="149"/>
      <c r="AJ117" s="149"/>
      <c r="AK117" s="149"/>
      <c r="AL117" s="149"/>
      <c r="AM117" s="149"/>
      <c r="AN117" s="149">
        <v>6</v>
      </c>
      <c r="AO117" s="149"/>
      <c r="AP117" s="149" t="s">
        <v>275</v>
      </c>
      <c r="AQ117" s="149"/>
      <c r="AR117" s="149"/>
      <c r="AS117" s="149"/>
      <c r="AT117" s="149"/>
      <c r="AU117" s="149"/>
    </row>
    <row r="118" spans="19:47" x14ac:dyDescent="0.45">
      <c r="V118" s="161" t="s">
        <v>276</v>
      </c>
      <c r="W118" s="162"/>
      <c r="X118" s="162"/>
      <c r="Y118" s="162"/>
      <c r="Z118" s="162"/>
      <c r="AA118" s="162"/>
      <c r="AB118" s="162"/>
      <c r="AC118" s="163">
        <v>5</v>
      </c>
      <c r="AD118" s="162" t="s">
        <v>2</v>
      </c>
      <c r="AE118" s="161" t="s">
        <v>277</v>
      </c>
      <c r="AF118" s="149"/>
      <c r="AG118" s="149" t="s">
        <v>278</v>
      </c>
      <c r="AH118" s="164" t="s">
        <v>279</v>
      </c>
      <c r="AI118" s="149"/>
      <c r="AJ118" s="149"/>
      <c r="AK118" s="149"/>
      <c r="AL118" s="149"/>
      <c r="AM118" s="149"/>
      <c r="AN118" s="149">
        <v>6</v>
      </c>
      <c r="AO118" s="149"/>
      <c r="AP118" s="149" t="s">
        <v>280</v>
      </c>
      <c r="AQ118" s="149"/>
      <c r="AR118" s="149"/>
      <c r="AS118" s="149"/>
      <c r="AT118" s="149"/>
      <c r="AU118" s="149"/>
    </row>
    <row r="119" spans="19:47" x14ac:dyDescent="0.45">
      <c r="V119" s="161" t="s">
        <v>281</v>
      </c>
      <c r="W119" s="162"/>
      <c r="X119" s="162"/>
      <c r="Y119" s="162"/>
      <c r="Z119" s="162"/>
      <c r="AA119" s="162"/>
      <c r="AB119" s="162"/>
      <c r="AC119" s="163">
        <v>5</v>
      </c>
      <c r="AD119" s="162"/>
      <c r="AE119" s="161" t="s">
        <v>282</v>
      </c>
      <c r="AF119" s="149"/>
      <c r="AG119" s="149"/>
      <c r="AH119" s="164" t="s">
        <v>283</v>
      </c>
      <c r="AI119" s="149"/>
      <c r="AJ119" s="149"/>
      <c r="AK119" s="149"/>
      <c r="AL119" s="149"/>
      <c r="AM119" s="149"/>
      <c r="AN119" s="149">
        <v>6</v>
      </c>
      <c r="AO119" s="149"/>
      <c r="AP119" s="149" t="s">
        <v>284</v>
      </c>
      <c r="AQ119" s="149"/>
      <c r="AR119" s="149"/>
      <c r="AS119" s="149"/>
      <c r="AT119" s="149"/>
      <c r="AU119" s="149"/>
    </row>
    <row r="120" spans="19:47" x14ac:dyDescent="0.45">
      <c r="S120" s="165" t="s">
        <v>285</v>
      </c>
      <c r="V120" s="161" t="s">
        <v>286</v>
      </c>
      <c r="W120" s="162"/>
      <c r="X120" s="162"/>
      <c r="Y120" s="162"/>
      <c r="Z120" s="162"/>
      <c r="AA120" s="162"/>
      <c r="AB120" s="162"/>
      <c r="AC120" s="163" t="s">
        <v>287</v>
      </c>
      <c r="AD120" s="162" t="s">
        <v>2</v>
      </c>
      <c r="AE120" s="161" t="s">
        <v>260</v>
      </c>
      <c r="AF120" s="149"/>
      <c r="AG120" s="149"/>
      <c r="AH120" s="164" t="s">
        <v>288</v>
      </c>
      <c r="AI120" s="149"/>
      <c r="AJ120" s="149"/>
      <c r="AK120" s="149"/>
      <c r="AL120" s="149"/>
      <c r="AM120" s="149"/>
      <c r="AN120" s="149">
        <v>6</v>
      </c>
      <c r="AO120" s="149"/>
      <c r="AP120" s="149" t="s">
        <v>289</v>
      </c>
      <c r="AQ120" s="149"/>
      <c r="AR120" s="149"/>
      <c r="AS120" s="149"/>
      <c r="AT120" s="149"/>
      <c r="AU120" s="149"/>
    </row>
    <row r="121" spans="19:47" x14ac:dyDescent="0.45">
      <c r="V121" s="161" t="s">
        <v>285</v>
      </c>
      <c r="W121" s="162"/>
      <c r="X121" s="162"/>
      <c r="Y121" s="162"/>
      <c r="Z121" s="162"/>
      <c r="AA121" s="162"/>
      <c r="AB121" s="162"/>
      <c r="AC121" s="163" t="s">
        <v>290</v>
      </c>
      <c r="AD121" s="162" t="s">
        <v>2</v>
      </c>
      <c r="AE121" s="161" t="s">
        <v>272</v>
      </c>
      <c r="AF121" s="149"/>
      <c r="AG121" s="149" t="s">
        <v>265</v>
      </c>
      <c r="AH121" s="164" t="s">
        <v>291</v>
      </c>
      <c r="AI121" s="149"/>
      <c r="AJ121" s="149"/>
      <c r="AK121" s="149"/>
      <c r="AL121" s="149"/>
      <c r="AM121" s="149"/>
      <c r="AN121" s="149">
        <v>6</v>
      </c>
      <c r="AO121" s="149"/>
      <c r="AP121" s="149" t="s">
        <v>292</v>
      </c>
      <c r="AQ121" s="149"/>
      <c r="AR121" s="149"/>
      <c r="AS121" s="149"/>
      <c r="AT121" s="149"/>
      <c r="AU121" s="149"/>
    </row>
    <row r="122" spans="19:47" x14ac:dyDescent="0.45">
      <c r="V122" s="161" t="s">
        <v>293</v>
      </c>
      <c r="W122" s="162"/>
      <c r="X122" s="162"/>
      <c r="Y122" s="162"/>
      <c r="Z122" s="162"/>
      <c r="AA122" s="162"/>
      <c r="AB122" s="162"/>
      <c r="AC122" s="163" t="s">
        <v>290</v>
      </c>
      <c r="AD122" s="162" t="s">
        <v>2</v>
      </c>
      <c r="AE122" s="161" t="s">
        <v>294</v>
      </c>
      <c r="AF122" s="149"/>
      <c r="AG122" s="149"/>
      <c r="AH122" s="164" t="s">
        <v>295</v>
      </c>
      <c r="AI122" s="149"/>
      <c r="AJ122" s="149"/>
      <c r="AK122" s="149"/>
      <c r="AL122" s="149"/>
      <c r="AM122" s="149"/>
      <c r="AN122" s="149">
        <v>6</v>
      </c>
      <c r="AO122" s="149"/>
      <c r="AP122" s="149" t="s">
        <v>296</v>
      </c>
      <c r="AQ122" s="149"/>
      <c r="AR122" s="149"/>
      <c r="AS122" s="149"/>
      <c r="AT122" s="149"/>
      <c r="AU122" s="149"/>
    </row>
    <row r="123" spans="19:47" x14ac:dyDescent="0.45">
      <c r="V123" s="161" t="s">
        <v>297</v>
      </c>
      <c r="W123" s="149"/>
      <c r="X123" s="149"/>
      <c r="Y123" s="149"/>
      <c r="Z123" s="149"/>
      <c r="AA123" s="149"/>
      <c r="AB123" s="149"/>
      <c r="AC123" s="166">
        <v>4</v>
      </c>
      <c r="AD123" s="162" t="s">
        <v>2</v>
      </c>
      <c r="AE123" s="161" t="s">
        <v>277</v>
      </c>
      <c r="AF123" s="149"/>
      <c r="AG123" s="149"/>
      <c r="AH123" s="164" t="s">
        <v>298</v>
      </c>
      <c r="AI123" s="149"/>
      <c r="AJ123" s="149"/>
      <c r="AK123" s="149"/>
      <c r="AL123" s="149"/>
      <c r="AM123" s="149"/>
      <c r="AN123" s="149">
        <v>6</v>
      </c>
      <c r="AO123" s="149"/>
      <c r="AP123" s="149" t="s">
        <v>299</v>
      </c>
      <c r="AQ123" s="149"/>
      <c r="AR123" s="149"/>
      <c r="AS123" s="149"/>
      <c r="AT123" s="149"/>
      <c r="AU123" s="149"/>
    </row>
    <row r="124" spans="19:47" x14ac:dyDescent="0.45">
      <c r="V124" s="161" t="s">
        <v>300</v>
      </c>
      <c r="W124" s="149"/>
      <c r="X124" s="149"/>
      <c r="Y124" s="149"/>
      <c r="Z124" s="149"/>
      <c r="AA124" s="149"/>
      <c r="AB124" s="149"/>
      <c r="AC124" s="166">
        <v>5</v>
      </c>
      <c r="AD124" s="162" t="s">
        <v>301</v>
      </c>
      <c r="AE124" s="161" t="s">
        <v>302</v>
      </c>
      <c r="AF124" s="149"/>
      <c r="AG124" s="149"/>
      <c r="AH124" s="164" t="s">
        <v>303</v>
      </c>
      <c r="AI124" s="149"/>
      <c r="AJ124" s="149"/>
      <c r="AK124" s="149"/>
      <c r="AL124" s="149"/>
      <c r="AM124" s="149"/>
      <c r="AN124" s="149"/>
      <c r="AO124" s="149"/>
      <c r="AP124" s="149" t="s">
        <v>304</v>
      </c>
      <c r="AQ124" s="149"/>
      <c r="AR124" s="149"/>
      <c r="AS124" s="149"/>
      <c r="AT124" s="149"/>
      <c r="AU124" s="149"/>
    </row>
    <row r="125" spans="19:47" x14ac:dyDescent="0.45">
      <c r="V125" s="161" t="s">
        <v>305</v>
      </c>
      <c r="W125" s="149"/>
      <c r="X125" s="149"/>
      <c r="Y125" s="149"/>
      <c r="Z125" s="149"/>
      <c r="AA125" s="149"/>
      <c r="AB125" s="149"/>
      <c r="AC125" s="166">
        <v>4</v>
      </c>
      <c r="AD125" s="162" t="s">
        <v>301</v>
      </c>
      <c r="AE125" s="161" t="s">
        <v>277</v>
      </c>
      <c r="AF125" s="149"/>
      <c r="AG125" s="149" t="s">
        <v>273</v>
      </c>
      <c r="AH125" s="164" t="s">
        <v>306</v>
      </c>
      <c r="AI125" s="149"/>
      <c r="AJ125" s="149"/>
      <c r="AK125" s="149"/>
      <c r="AL125" s="149"/>
      <c r="AM125" s="149"/>
      <c r="AN125" s="149"/>
      <c r="AO125" s="149"/>
      <c r="AP125" s="149" t="s">
        <v>307</v>
      </c>
      <c r="AQ125" s="149"/>
      <c r="AR125" s="149"/>
      <c r="AS125" s="149"/>
      <c r="AT125" s="149"/>
      <c r="AU125" s="149"/>
    </row>
    <row r="126" spans="19:47" x14ac:dyDescent="0.45">
      <c r="V126" s="161" t="s">
        <v>308</v>
      </c>
      <c r="W126" s="149"/>
      <c r="X126" s="149"/>
      <c r="Y126" s="149"/>
      <c r="Z126" s="149"/>
      <c r="AA126" s="149"/>
      <c r="AB126" s="149"/>
      <c r="AC126" s="166">
        <v>6</v>
      </c>
      <c r="AD126" s="162" t="s">
        <v>301</v>
      </c>
      <c r="AE126" s="161" t="s">
        <v>309</v>
      </c>
      <c r="AF126" s="149"/>
      <c r="AG126" s="149" t="s">
        <v>278</v>
      </c>
      <c r="AH126" s="164" t="s">
        <v>310</v>
      </c>
      <c r="AI126" s="149"/>
      <c r="AJ126" s="149"/>
      <c r="AK126" s="149"/>
      <c r="AL126" s="149"/>
      <c r="AM126" s="149"/>
      <c r="AN126" s="149"/>
      <c r="AO126" s="149"/>
      <c r="AP126" s="149" t="s">
        <v>311</v>
      </c>
      <c r="AQ126" s="149"/>
      <c r="AR126" s="149"/>
      <c r="AS126" s="149"/>
      <c r="AT126" s="149"/>
      <c r="AU126" s="149"/>
    </row>
    <row r="127" spans="19:47" x14ac:dyDescent="0.45">
      <c r="V127" s="149"/>
      <c r="W127" s="149"/>
      <c r="X127" s="149"/>
      <c r="Y127" s="149"/>
      <c r="Z127" s="149"/>
      <c r="AA127" s="149"/>
      <c r="AB127" s="149"/>
      <c r="AC127" s="166"/>
      <c r="AD127" s="149"/>
      <c r="AE127" s="149"/>
      <c r="AF127" s="149"/>
      <c r="AG127" s="149"/>
      <c r="AH127" s="164"/>
      <c r="AI127" s="149"/>
      <c r="AJ127" s="149"/>
      <c r="AK127" s="149"/>
      <c r="AL127" s="149"/>
      <c r="AM127" s="149"/>
      <c r="AN127" s="149"/>
      <c r="AO127" s="149"/>
      <c r="AP127" s="149"/>
      <c r="AQ127" s="149"/>
      <c r="AR127" s="149"/>
      <c r="AS127" s="149"/>
      <c r="AT127" s="149"/>
      <c r="AU127" s="149"/>
    </row>
    <row r="128" spans="19:47" x14ac:dyDescent="0.45">
      <c r="V128" s="149"/>
      <c r="W128" s="149"/>
      <c r="X128" s="149"/>
      <c r="Y128" s="149"/>
      <c r="Z128" s="149"/>
      <c r="AA128" s="149"/>
      <c r="AB128" s="149"/>
      <c r="AC128" s="166"/>
      <c r="AD128" s="149"/>
      <c r="AE128" s="149"/>
      <c r="AF128" s="149"/>
      <c r="AG128" s="149"/>
      <c r="AH128" s="164"/>
      <c r="AI128" s="149"/>
      <c r="AJ128" s="149"/>
      <c r="AK128" s="149"/>
      <c r="AL128" s="149"/>
      <c r="AM128" s="149"/>
      <c r="AN128" s="149"/>
      <c r="AO128" s="149"/>
      <c r="AP128" s="149"/>
      <c r="AQ128" s="149"/>
      <c r="AR128" s="149"/>
      <c r="AS128" s="149"/>
      <c r="AT128" s="149"/>
      <c r="AU128" s="149"/>
    </row>
    <row r="129" spans="22:47" x14ac:dyDescent="0.45">
      <c r="V129" s="149"/>
      <c r="W129" s="149"/>
      <c r="X129" s="149"/>
      <c r="Y129" s="149"/>
      <c r="Z129" s="149"/>
      <c r="AA129" s="149"/>
      <c r="AB129" s="149"/>
      <c r="AC129" s="166"/>
      <c r="AD129" s="149"/>
      <c r="AE129" s="149"/>
      <c r="AF129" s="149"/>
      <c r="AG129" s="149"/>
      <c r="AH129" s="164"/>
      <c r="AI129" s="149"/>
      <c r="AJ129" s="149"/>
      <c r="AK129" s="149"/>
      <c r="AL129" s="149"/>
      <c r="AM129" s="149"/>
      <c r="AN129" s="149"/>
      <c r="AO129" s="149"/>
      <c r="AP129" s="149"/>
      <c r="AQ129" s="149"/>
      <c r="AR129" s="149"/>
      <c r="AS129" s="149"/>
      <c r="AT129" s="149"/>
      <c r="AU129" s="149"/>
    </row>
    <row r="130" spans="22:47" x14ac:dyDescent="0.45">
      <c r="V130" s="159" t="s">
        <v>312</v>
      </c>
      <c r="W130" s="159"/>
      <c r="X130" s="159"/>
      <c r="Y130" s="159"/>
      <c r="Z130" s="159"/>
      <c r="AA130" s="159"/>
      <c r="AB130" s="159"/>
      <c r="AC130" s="160"/>
      <c r="AD130" s="159"/>
      <c r="AE130" s="159"/>
      <c r="AF130" s="159"/>
      <c r="AG130" s="159"/>
      <c r="AH130" s="159"/>
      <c r="AI130" s="159"/>
      <c r="AJ130" s="159"/>
      <c r="AK130" s="159"/>
      <c r="AL130" s="149"/>
      <c r="AM130" s="149"/>
      <c r="AN130" s="149"/>
      <c r="AO130" s="149"/>
      <c r="AP130" s="149"/>
      <c r="AQ130" s="149"/>
      <c r="AR130" s="149"/>
      <c r="AS130" s="149"/>
      <c r="AT130" s="149"/>
      <c r="AU130" s="149"/>
    </row>
    <row r="131" spans="22:47" x14ac:dyDescent="0.45">
      <c r="V131" s="164" t="s">
        <v>313</v>
      </c>
      <c r="W131" s="162"/>
      <c r="X131" s="162"/>
      <c r="Y131" s="162"/>
      <c r="Z131" s="162"/>
      <c r="AA131" s="162"/>
      <c r="AB131" s="162"/>
      <c r="AC131" s="167">
        <v>5</v>
      </c>
      <c r="AD131" s="162" t="s">
        <v>2</v>
      </c>
      <c r="AE131" s="164" t="s">
        <v>294</v>
      </c>
      <c r="AF131" s="149"/>
      <c r="AG131" s="149"/>
      <c r="AH131" s="149"/>
      <c r="AI131" s="149"/>
      <c r="AJ131" s="149"/>
      <c r="AK131" s="149"/>
      <c r="AL131" s="149"/>
      <c r="AM131" s="149"/>
      <c r="AN131" s="149"/>
      <c r="AO131" s="149"/>
      <c r="AP131" s="149"/>
      <c r="AQ131" s="149"/>
      <c r="AR131" s="149"/>
      <c r="AS131" s="149"/>
      <c r="AT131" s="149"/>
      <c r="AU131" s="149"/>
    </row>
    <row r="132" spans="22:47" x14ac:dyDescent="0.45">
      <c r="V132" s="164" t="s">
        <v>314</v>
      </c>
      <c r="W132" s="162"/>
      <c r="X132" s="162"/>
      <c r="Y132" s="162"/>
      <c r="Z132" s="162"/>
      <c r="AA132" s="162"/>
      <c r="AB132" s="162"/>
      <c r="AC132" s="167">
        <v>7</v>
      </c>
      <c r="AD132" s="162" t="s">
        <v>2</v>
      </c>
      <c r="AE132" s="164" t="s">
        <v>272</v>
      </c>
      <c r="AF132" s="149"/>
      <c r="AG132" s="149"/>
      <c r="AH132" s="149"/>
      <c r="AI132" s="149"/>
      <c r="AJ132" s="149"/>
      <c r="AK132" s="149"/>
      <c r="AL132" s="149"/>
      <c r="AM132" s="149"/>
      <c r="AN132" s="149"/>
      <c r="AO132" s="149"/>
      <c r="AP132" s="149"/>
      <c r="AQ132" s="149"/>
      <c r="AR132" s="149"/>
      <c r="AS132" s="149"/>
      <c r="AT132" s="149"/>
      <c r="AU132" s="149"/>
    </row>
    <row r="133" spans="22:47" x14ac:dyDescent="0.45">
      <c r="V133" s="164" t="s">
        <v>315</v>
      </c>
      <c r="W133" s="162"/>
      <c r="X133" s="162"/>
      <c r="Y133" s="162"/>
      <c r="Z133" s="162"/>
      <c r="AA133" s="162"/>
      <c r="AB133" s="162"/>
      <c r="AC133" s="167">
        <v>5</v>
      </c>
      <c r="AD133" s="162" t="s">
        <v>2</v>
      </c>
      <c r="AE133" s="164" t="s">
        <v>268</v>
      </c>
      <c r="AF133" s="149"/>
      <c r="AG133" s="149"/>
      <c r="AH133" s="149"/>
      <c r="AI133" s="149"/>
      <c r="AJ133" s="149"/>
      <c r="AK133" s="149"/>
      <c r="AL133" s="149"/>
      <c r="AM133" s="149"/>
      <c r="AN133" s="149"/>
      <c r="AO133" s="149"/>
      <c r="AP133" s="149"/>
      <c r="AQ133" s="149"/>
      <c r="AR133" s="149"/>
      <c r="AS133" s="149"/>
      <c r="AT133" s="149"/>
      <c r="AU133" s="149"/>
    </row>
    <row r="134" spans="22:47" x14ac:dyDescent="0.45">
      <c r="V134" s="164" t="s">
        <v>316</v>
      </c>
      <c r="W134" s="162"/>
      <c r="X134" s="162"/>
      <c r="Y134" s="162"/>
      <c r="Z134" s="162"/>
      <c r="AA134" s="162"/>
      <c r="AB134" s="162"/>
      <c r="AC134" s="167">
        <v>5</v>
      </c>
      <c r="AD134" s="162" t="s">
        <v>2</v>
      </c>
      <c r="AE134" s="164" t="s">
        <v>272</v>
      </c>
      <c r="AF134" s="149"/>
      <c r="AG134" s="149"/>
      <c r="AH134" s="149"/>
      <c r="AI134" s="149"/>
      <c r="AJ134" s="149"/>
      <c r="AK134" s="149"/>
      <c r="AL134" s="149"/>
      <c r="AM134" s="149"/>
      <c r="AN134" s="149"/>
      <c r="AO134" s="149"/>
      <c r="AP134" s="149"/>
      <c r="AQ134" s="149"/>
      <c r="AR134" s="149"/>
      <c r="AS134" s="149"/>
      <c r="AT134" s="149"/>
      <c r="AU134" s="149"/>
    </row>
    <row r="135" spans="22:47" x14ac:dyDescent="0.45">
      <c r="V135" s="164" t="s">
        <v>317</v>
      </c>
      <c r="W135" s="162"/>
      <c r="X135" s="162"/>
      <c r="Y135" s="162"/>
      <c r="Z135" s="162"/>
      <c r="AA135" s="162"/>
      <c r="AB135" s="162"/>
      <c r="AC135" s="167">
        <v>5</v>
      </c>
      <c r="AD135" s="162"/>
      <c r="AE135" s="164" t="s">
        <v>272</v>
      </c>
      <c r="AF135" s="149"/>
      <c r="AG135" s="149"/>
      <c r="AH135" s="149"/>
      <c r="AI135" s="149"/>
      <c r="AJ135" s="149"/>
      <c r="AK135" s="149"/>
      <c r="AL135" s="149"/>
      <c r="AM135" s="149"/>
      <c r="AN135" s="149"/>
      <c r="AO135" s="149"/>
      <c r="AP135" s="149"/>
      <c r="AQ135" s="149"/>
      <c r="AR135" s="149"/>
      <c r="AS135" s="149"/>
      <c r="AT135" s="149"/>
      <c r="AU135" s="149"/>
    </row>
    <row r="136" spans="22:47" x14ac:dyDescent="0.45">
      <c r="V136" s="164" t="s">
        <v>318</v>
      </c>
      <c r="W136" s="162"/>
      <c r="X136" s="162"/>
      <c r="Y136" s="162"/>
      <c r="Z136" s="162"/>
      <c r="AA136" s="162"/>
      <c r="AB136" s="162"/>
      <c r="AC136" s="167">
        <v>5</v>
      </c>
      <c r="AD136" s="162"/>
      <c r="AE136" s="164" t="s">
        <v>319</v>
      </c>
      <c r="AF136" s="149"/>
      <c r="AG136" s="149"/>
      <c r="AH136" s="149"/>
      <c r="AI136" s="149"/>
      <c r="AJ136" s="149"/>
      <c r="AK136" s="149"/>
      <c r="AL136" s="149"/>
      <c r="AM136" s="149"/>
      <c r="AN136" s="149"/>
      <c r="AO136" s="149"/>
      <c r="AP136" s="149"/>
      <c r="AQ136" s="149"/>
      <c r="AR136" s="149"/>
      <c r="AS136" s="149"/>
      <c r="AT136" s="149"/>
      <c r="AU136" s="149"/>
    </row>
    <row r="137" spans="22:47" x14ac:dyDescent="0.45">
      <c r="V137" s="164"/>
      <c r="W137" s="162"/>
      <c r="X137" s="162"/>
      <c r="Y137" s="162"/>
      <c r="Z137" s="162"/>
      <c r="AA137" s="162"/>
      <c r="AB137" s="162"/>
      <c r="AC137" s="167"/>
      <c r="AD137" s="162"/>
      <c r="AE137" s="164"/>
      <c r="AF137" s="149"/>
      <c r="AG137" s="149"/>
      <c r="AH137" s="149"/>
      <c r="AI137" s="149"/>
      <c r="AJ137" s="149"/>
      <c r="AK137" s="149"/>
      <c r="AL137" s="149"/>
      <c r="AM137" s="149"/>
      <c r="AN137" s="149"/>
      <c r="AO137" s="149"/>
      <c r="AP137" s="149"/>
      <c r="AQ137" s="149"/>
      <c r="AR137" s="149"/>
      <c r="AS137" s="149"/>
      <c r="AT137" s="149"/>
      <c r="AU137" s="149"/>
    </row>
    <row r="138" spans="22:47" x14ac:dyDescent="0.45">
      <c r="V138" s="164"/>
      <c r="W138" s="162"/>
      <c r="X138" s="162"/>
      <c r="Y138" s="162"/>
      <c r="Z138" s="162"/>
      <c r="AA138" s="162"/>
      <c r="AB138" s="162"/>
      <c r="AC138" s="167"/>
      <c r="AD138" s="162"/>
      <c r="AE138" s="164"/>
      <c r="AF138" s="149"/>
      <c r="AG138" s="149"/>
      <c r="AH138" s="149"/>
      <c r="AI138" s="149"/>
      <c r="AJ138" s="149"/>
      <c r="AK138" s="149"/>
      <c r="AL138" s="149"/>
      <c r="AM138" s="149"/>
      <c r="AN138" s="149"/>
      <c r="AO138" s="149"/>
      <c r="AP138" s="149"/>
      <c r="AQ138" s="149"/>
      <c r="AR138" s="149"/>
      <c r="AS138" s="149"/>
      <c r="AT138" s="149"/>
      <c r="AU138" s="149"/>
    </row>
    <row r="139" spans="22:47" x14ac:dyDescent="0.45">
      <c r="V139" s="164"/>
      <c r="W139" s="162"/>
      <c r="X139" s="162"/>
      <c r="Y139" s="162"/>
      <c r="Z139" s="162"/>
      <c r="AA139" s="162"/>
      <c r="AB139" s="162"/>
      <c r="AC139" s="167"/>
      <c r="AD139" s="162"/>
      <c r="AE139" s="164"/>
      <c r="AF139" s="149"/>
      <c r="AG139" s="149"/>
      <c r="AH139" s="149"/>
      <c r="AI139" s="149"/>
      <c r="AJ139" s="149"/>
      <c r="AK139" s="149"/>
      <c r="AL139" s="149"/>
      <c r="AM139" s="149"/>
      <c r="AN139" s="149"/>
      <c r="AO139" s="149"/>
      <c r="AP139" s="149"/>
      <c r="AQ139" s="149"/>
      <c r="AR139" s="149"/>
      <c r="AS139" s="149"/>
      <c r="AT139" s="149"/>
      <c r="AU139" s="149"/>
    </row>
    <row r="140" spans="22:47" x14ac:dyDescent="0.45">
      <c r="V140" s="164" t="s">
        <v>320</v>
      </c>
      <c r="W140" s="162"/>
      <c r="X140" s="162"/>
      <c r="Y140" s="162"/>
      <c r="Z140" s="162"/>
      <c r="AA140" s="162"/>
      <c r="AB140" s="162"/>
      <c r="AC140" s="167"/>
      <c r="AD140" s="162"/>
      <c r="AE140" s="164"/>
      <c r="AF140" s="149"/>
      <c r="AG140" s="149"/>
      <c r="AH140" s="149"/>
      <c r="AI140" s="149"/>
      <c r="AJ140" s="149"/>
      <c r="AK140" s="149"/>
      <c r="AL140" s="149"/>
      <c r="AM140" s="149"/>
      <c r="AN140" s="149"/>
      <c r="AO140" s="149"/>
      <c r="AP140" s="149"/>
      <c r="AQ140" s="149"/>
      <c r="AR140" s="149"/>
      <c r="AS140" s="149"/>
      <c r="AT140" s="149"/>
      <c r="AU140" s="149"/>
    </row>
    <row r="141" spans="22:47" x14ac:dyDescent="0.45">
      <c r="V141" s="164" t="s">
        <v>321</v>
      </c>
      <c r="W141" s="149"/>
      <c r="X141" s="149"/>
      <c r="Y141" s="149"/>
      <c r="Z141" s="149"/>
      <c r="AA141" s="149"/>
      <c r="AB141" s="149"/>
      <c r="AC141" s="149"/>
      <c r="AD141" s="149"/>
      <c r="AE141" s="149"/>
      <c r="AF141" s="149"/>
      <c r="AG141" s="149"/>
      <c r="AH141" s="149"/>
      <c r="AI141" s="149"/>
      <c r="AJ141" s="149"/>
      <c r="AK141" s="149"/>
      <c r="AL141" s="149"/>
      <c r="AM141" s="149"/>
      <c r="AN141" s="149"/>
      <c r="AO141" s="149"/>
      <c r="AP141" s="149"/>
      <c r="AQ141" s="149"/>
      <c r="AR141" s="149"/>
      <c r="AS141" s="149"/>
      <c r="AT141" s="149"/>
      <c r="AU141" s="149"/>
    </row>
    <row r="142" spans="22:47" x14ac:dyDescent="0.45">
      <c r="V142" s="164"/>
      <c r="W142" s="149"/>
      <c r="X142" s="149"/>
      <c r="Y142" s="149"/>
      <c r="Z142" s="149"/>
      <c r="AA142" s="149"/>
      <c r="AB142" s="149"/>
      <c r="AC142" s="149"/>
      <c r="AD142" s="149"/>
      <c r="AE142" s="149"/>
      <c r="AF142" s="149"/>
      <c r="AG142" s="149"/>
      <c r="AH142" s="149"/>
      <c r="AI142" s="149"/>
      <c r="AJ142" s="149"/>
      <c r="AK142" s="149"/>
      <c r="AL142" s="149"/>
      <c r="AM142" s="149"/>
      <c r="AN142" s="149"/>
      <c r="AO142" s="149"/>
      <c r="AP142" s="149"/>
      <c r="AQ142" s="149"/>
      <c r="AR142" s="149"/>
      <c r="AS142" s="149"/>
      <c r="AT142" s="149"/>
      <c r="AU142" s="149"/>
    </row>
    <row r="143" spans="22:47" x14ac:dyDescent="0.45">
      <c r="V143" s="164" t="s">
        <v>322</v>
      </c>
      <c r="W143" s="149"/>
      <c r="X143" s="149"/>
      <c r="Y143" s="149"/>
      <c r="Z143" s="149"/>
      <c r="AA143" s="149"/>
      <c r="AB143" s="149"/>
      <c r="AC143" s="149"/>
      <c r="AD143" s="149"/>
      <c r="AE143" s="149"/>
      <c r="AF143" s="149"/>
      <c r="AG143" s="149"/>
      <c r="AH143" s="149"/>
      <c r="AI143" s="149"/>
      <c r="AJ143" s="149"/>
      <c r="AK143" s="149"/>
      <c r="AL143" s="149"/>
      <c r="AM143" s="149"/>
      <c r="AN143" s="149"/>
      <c r="AO143" s="149"/>
      <c r="AP143" s="149"/>
      <c r="AQ143" s="149"/>
      <c r="AR143" s="149"/>
      <c r="AS143" s="149"/>
      <c r="AT143" s="149"/>
      <c r="AU143" s="149"/>
    </row>
    <row r="144" spans="22:47" x14ac:dyDescent="0.45">
      <c r="V144" s="149"/>
      <c r="W144" s="149"/>
      <c r="X144" s="149"/>
      <c r="Y144" s="149"/>
      <c r="Z144" s="149"/>
      <c r="AA144" s="149"/>
      <c r="AB144" s="149"/>
      <c r="AC144" s="149"/>
      <c r="AD144" s="149"/>
      <c r="AE144" s="149"/>
      <c r="AF144" s="149"/>
      <c r="AG144" s="149"/>
      <c r="AH144" s="149"/>
      <c r="AI144" s="149"/>
      <c r="AJ144" s="149"/>
      <c r="AK144" s="149"/>
      <c r="AL144" s="149"/>
      <c r="AM144" s="149"/>
      <c r="AN144" s="149"/>
      <c r="AO144" s="149"/>
      <c r="AP144" s="149"/>
      <c r="AQ144" s="149"/>
      <c r="AR144" s="149"/>
      <c r="AS144" s="149"/>
      <c r="AT144" s="149"/>
      <c r="AU144" s="149"/>
    </row>
    <row r="145" spans="22:47" x14ac:dyDescent="0.45">
      <c r="V145" s="168" t="s">
        <v>323</v>
      </c>
      <c r="W145" s="169"/>
      <c r="X145" s="169"/>
      <c r="Y145" s="169"/>
      <c r="Z145" s="169"/>
      <c r="AA145" s="169"/>
      <c r="AB145" s="169"/>
      <c r="AC145" s="169"/>
      <c r="AD145" s="169"/>
      <c r="AE145" s="169"/>
      <c r="AF145" s="169"/>
      <c r="AG145" s="169"/>
      <c r="AH145" s="169"/>
      <c r="AI145" s="169"/>
      <c r="AJ145" s="169"/>
      <c r="AK145" s="169"/>
      <c r="AL145" s="149"/>
      <c r="AM145" s="149"/>
      <c r="AN145" s="149"/>
      <c r="AO145" s="149"/>
      <c r="AP145" s="149"/>
      <c r="AQ145" s="149"/>
      <c r="AR145" s="149"/>
      <c r="AS145" s="149"/>
      <c r="AT145" s="149"/>
      <c r="AU145" s="149"/>
    </row>
    <row r="146" spans="22:47" x14ac:dyDescent="0.45">
      <c r="V146" s="149" t="s">
        <v>324</v>
      </c>
      <c r="W146" s="149"/>
      <c r="X146" s="149"/>
      <c r="Y146" s="149"/>
      <c r="Z146" s="149"/>
      <c r="AA146" s="149"/>
      <c r="AB146" s="149"/>
      <c r="AC146" s="149"/>
      <c r="AD146" s="149"/>
      <c r="AE146" s="149"/>
      <c r="AF146" s="149"/>
      <c r="AG146" s="149"/>
      <c r="AH146" s="149"/>
      <c r="AI146" s="149"/>
      <c r="AJ146" s="149"/>
      <c r="AK146" s="149"/>
      <c r="AL146" s="149"/>
      <c r="AM146" s="149"/>
      <c r="AN146" s="149"/>
      <c r="AO146" s="149"/>
      <c r="AP146" s="149"/>
      <c r="AQ146" s="149"/>
      <c r="AR146" s="149"/>
      <c r="AS146" s="149"/>
      <c r="AT146" s="149"/>
      <c r="AU146" s="149"/>
    </row>
    <row r="147" spans="22:47" x14ac:dyDescent="0.45">
      <c r="V147" s="149" t="s">
        <v>325</v>
      </c>
      <c r="W147" s="149"/>
      <c r="X147" s="149"/>
      <c r="Y147" s="149"/>
      <c r="Z147" s="149"/>
      <c r="AA147" s="149"/>
      <c r="AB147" s="149"/>
      <c r="AC147" s="149"/>
      <c r="AD147" s="149"/>
      <c r="AE147" s="149"/>
      <c r="AF147" s="149"/>
      <c r="AG147" s="149"/>
      <c r="AH147" s="149"/>
      <c r="AI147" s="149"/>
      <c r="AJ147" s="149"/>
      <c r="AK147" s="149"/>
      <c r="AL147" s="149"/>
      <c r="AM147" s="149"/>
      <c r="AN147" s="149"/>
      <c r="AO147" s="149"/>
      <c r="AP147" s="149"/>
      <c r="AQ147" s="149"/>
      <c r="AR147" s="149"/>
      <c r="AS147" s="149"/>
      <c r="AT147" s="149"/>
      <c r="AU147" s="149"/>
    </row>
    <row r="148" spans="22:47" x14ac:dyDescent="0.45">
      <c r="V148" s="149" t="s">
        <v>326</v>
      </c>
      <c r="W148" s="149"/>
      <c r="X148" s="149"/>
      <c r="Y148" s="149"/>
      <c r="Z148" s="149"/>
      <c r="AA148" s="149"/>
      <c r="AB148" s="149"/>
      <c r="AC148" s="149"/>
      <c r="AD148" s="149"/>
      <c r="AE148" s="149"/>
      <c r="AF148" s="149"/>
      <c r="AG148" s="149"/>
      <c r="AH148" s="149"/>
      <c r="AI148" s="149"/>
      <c r="AJ148" s="149"/>
      <c r="AK148" s="149"/>
      <c r="AL148" s="149"/>
      <c r="AM148" s="149"/>
      <c r="AN148" s="149"/>
      <c r="AO148" s="149"/>
      <c r="AP148" s="149"/>
      <c r="AQ148" s="149"/>
      <c r="AR148" s="149"/>
      <c r="AS148" s="149"/>
      <c r="AT148" s="149"/>
      <c r="AU148" s="149"/>
    </row>
    <row r="149" spans="22:47" x14ac:dyDescent="0.45">
      <c r="V149" s="149" t="s">
        <v>327</v>
      </c>
      <c r="W149" s="149"/>
      <c r="X149" s="149"/>
      <c r="Y149" s="149"/>
      <c r="Z149" s="149"/>
      <c r="AA149" s="149"/>
      <c r="AB149" s="149"/>
      <c r="AC149" s="149"/>
      <c r="AD149" s="149"/>
      <c r="AE149" s="149"/>
      <c r="AF149" s="149"/>
      <c r="AG149" s="149"/>
      <c r="AH149" s="149"/>
      <c r="AI149" s="149"/>
      <c r="AJ149" s="149"/>
      <c r="AK149" s="149"/>
      <c r="AL149" s="149"/>
      <c r="AM149" s="149"/>
      <c r="AN149" s="149"/>
      <c r="AO149" s="149"/>
      <c r="AP149" s="149"/>
      <c r="AQ149" s="149"/>
      <c r="AR149" s="149"/>
      <c r="AS149" s="149"/>
      <c r="AT149" s="149"/>
      <c r="AU149" s="149"/>
    </row>
    <row r="150" spans="22:47" x14ac:dyDescent="0.45">
      <c r="V150" s="149" t="s">
        <v>328</v>
      </c>
      <c r="W150" s="149"/>
      <c r="X150" s="149"/>
      <c r="Y150" s="149"/>
      <c r="Z150" s="149"/>
      <c r="AA150" s="149"/>
      <c r="AB150" s="149"/>
      <c r="AC150" s="149"/>
      <c r="AD150" s="149"/>
      <c r="AE150" s="149"/>
      <c r="AF150" s="149"/>
      <c r="AG150" s="149"/>
      <c r="AH150" s="149"/>
      <c r="AI150" s="149"/>
      <c r="AJ150" s="149"/>
      <c r="AK150" s="149"/>
      <c r="AL150" s="149"/>
      <c r="AM150" s="149"/>
      <c r="AN150" s="149"/>
      <c r="AO150" s="149"/>
      <c r="AP150" s="149"/>
      <c r="AQ150" s="149"/>
      <c r="AR150" s="149"/>
      <c r="AS150" s="149"/>
      <c r="AT150" s="149"/>
      <c r="AU150" s="149"/>
    </row>
    <row r="151" spans="22:47" x14ac:dyDescent="0.45">
      <c r="V151" s="149"/>
      <c r="W151" s="149"/>
      <c r="X151" s="149"/>
      <c r="Y151" s="149"/>
      <c r="Z151" s="149"/>
      <c r="AA151" s="149"/>
      <c r="AB151" s="149"/>
      <c r="AC151" s="149"/>
      <c r="AD151" s="149"/>
      <c r="AE151" s="149"/>
      <c r="AF151" s="149"/>
      <c r="AG151" s="149"/>
      <c r="AH151" s="149"/>
      <c r="AI151" s="149"/>
      <c r="AJ151" s="149"/>
      <c r="AK151" s="149"/>
      <c r="AL151" s="149"/>
      <c r="AM151" s="149"/>
      <c r="AN151" s="149"/>
      <c r="AO151" s="149"/>
      <c r="AP151" s="149"/>
      <c r="AQ151" s="149"/>
      <c r="AR151" s="149"/>
      <c r="AS151" s="149"/>
      <c r="AT151" s="149"/>
      <c r="AU151" s="149"/>
    </row>
    <row r="152" spans="22:47" x14ac:dyDescent="0.45">
      <c r="V152" s="169" t="s">
        <v>329</v>
      </c>
      <c r="W152" s="169"/>
      <c r="X152" s="169"/>
      <c r="Y152" s="169"/>
      <c r="Z152" s="169"/>
      <c r="AA152" s="169"/>
      <c r="AB152" s="169"/>
      <c r="AC152" s="169"/>
      <c r="AD152" s="169"/>
      <c r="AE152" s="169"/>
      <c r="AF152" s="169"/>
      <c r="AG152" s="169"/>
      <c r="AH152" s="169"/>
      <c r="AI152" s="169"/>
      <c r="AJ152" s="169"/>
      <c r="AK152" s="169"/>
      <c r="AL152" s="149"/>
      <c r="AM152" s="149"/>
      <c r="AN152" s="149"/>
      <c r="AO152" s="149"/>
      <c r="AP152" s="149"/>
      <c r="AQ152" s="149"/>
      <c r="AR152" s="149"/>
      <c r="AS152" s="149"/>
      <c r="AT152" s="149"/>
      <c r="AU152" s="149"/>
    </row>
    <row r="153" spans="22:47" x14ac:dyDescent="0.45">
      <c r="V153" s="149" t="s">
        <v>330</v>
      </c>
      <c r="W153" s="149"/>
      <c r="X153" s="149"/>
      <c r="Y153" s="149"/>
      <c r="Z153" s="149"/>
      <c r="AA153" s="149"/>
      <c r="AB153" s="149"/>
      <c r="AC153" s="149"/>
      <c r="AD153" s="149"/>
      <c r="AE153" s="149"/>
      <c r="AF153" s="149"/>
      <c r="AG153" s="149"/>
      <c r="AH153" s="149"/>
      <c r="AI153" s="149"/>
      <c r="AJ153" s="149"/>
      <c r="AK153" s="149"/>
      <c r="AL153" s="149"/>
      <c r="AM153" s="149"/>
      <c r="AN153" s="149"/>
      <c r="AO153" s="149"/>
      <c r="AP153" s="149"/>
      <c r="AQ153" s="149"/>
      <c r="AR153" s="149"/>
      <c r="AS153" s="149"/>
      <c r="AT153" s="149"/>
      <c r="AU153" s="149"/>
    </row>
    <row r="154" spans="22:47" x14ac:dyDescent="0.45">
      <c r="V154" s="149"/>
      <c r="W154" s="149"/>
      <c r="X154" s="149"/>
      <c r="Y154" s="149"/>
      <c r="Z154" s="149"/>
      <c r="AA154" s="149"/>
      <c r="AB154" s="149"/>
      <c r="AC154" s="149"/>
      <c r="AD154" s="149"/>
      <c r="AE154" s="149"/>
      <c r="AF154" s="149"/>
      <c r="AG154" s="149"/>
      <c r="AH154" s="149"/>
      <c r="AI154" s="149"/>
      <c r="AJ154" s="149"/>
      <c r="AK154" s="149"/>
      <c r="AL154" s="149"/>
      <c r="AM154" s="149"/>
      <c r="AN154" s="149"/>
      <c r="AO154" s="149"/>
      <c r="AP154" s="149"/>
      <c r="AQ154" s="149"/>
      <c r="AR154" s="149"/>
      <c r="AS154" s="149"/>
      <c r="AT154" s="149"/>
      <c r="AU154" s="149"/>
    </row>
    <row r="155" spans="22:47" x14ac:dyDescent="0.45">
      <c r="V155" s="149" t="s">
        <v>331</v>
      </c>
      <c r="W155" s="149"/>
      <c r="X155" s="149"/>
      <c r="Y155" s="149"/>
      <c r="Z155" s="149"/>
      <c r="AA155" s="149"/>
      <c r="AB155" s="149"/>
      <c r="AC155" s="149"/>
      <c r="AD155" s="149"/>
      <c r="AE155" s="149"/>
      <c r="AF155" s="149"/>
      <c r="AG155" s="149"/>
      <c r="AH155" s="149"/>
      <c r="AI155" s="149"/>
      <c r="AJ155" s="149"/>
      <c r="AK155" s="149"/>
      <c r="AL155" s="149"/>
      <c r="AM155" s="149"/>
      <c r="AN155" s="149"/>
      <c r="AO155" s="149"/>
      <c r="AP155" s="149"/>
      <c r="AQ155" s="149"/>
      <c r="AR155" s="149"/>
      <c r="AS155" s="149"/>
      <c r="AT155" s="149"/>
      <c r="AU155" s="149"/>
    </row>
    <row r="156" spans="22:47" x14ac:dyDescent="0.45">
      <c r="V156" s="149" t="s">
        <v>332</v>
      </c>
      <c r="W156" s="149"/>
      <c r="X156" s="149"/>
      <c r="Y156" s="149"/>
      <c r="Z156" s="149"/>
      <c r="AA156" s="149"/>
      <c r="AB156" s="149"/>
      <c r="AC156" s="149"/>
      <c r="AD156" s="149"/>
      <c r="AE156" s="149"/>
      <c r="AF156" s="149"/>
      <c r="AG156" s="149"/>
      <c r="AH156" s="149"/>
      <c r="AI156" s="149"/>
      <c r="AJ156" s="149"/>
      <c r="AK156" s="149"/>
      <c r="AL156" s="149"/>
      <c r="AM156" s="149"/>
      <c r="AN156" s="149"/>
      <c r="AO156" s="149"/>
      <c r="AP156" s="149"/>
      <c r="AQ156" s="149"/>
      <c r="AR156" s="149"/>
      <c r="AS156" s="149"/>
      <c r="AT156" s="149"/>
      <c r="AU156" s="149"/>
    </row>
    <row r="157" spans="22:47" x14ac:dyDescent="0.45">
      <c r="V157" s="149" t="s">
        <v>333</v>
      </c>
      <c r="W157" s="149"/>
      <c r="X157" s="149"/>
      <c r="Y157" s="149"/>
      <c r="Z157" s="149"/>
      <c r="AA157" s="149"/>
      <c r="AB157" s="149"/>
      <c r="AC157" s="149"/>
      <c r="AD157" s="149"/>
      <c r="AE157" s="149"/>
      <c r="AF157" s="149"/>
      <c r="AG157" s="149"/>
      <c r="AH157" s="149"/>
      <c r="AI157" s="149"/>
      <c r="AJ157" s="149"/>
      <c r="AK157" s="149"/>
      <c r="AL157" s="149"/>
      <c r="AM157" s="149"/>
      <c r="AN157" s="149"/>
      <c r="AO157" s="149"/>
      <c r="AP157" s="149"/>
      <c r="AQ157" s="149"/>
      <c r="AR157" s="149"/>
      <c r="AS157" s="149"/>
      <c r="AT157" s="149"/>
      <c r="AU157" s="149"/>
    </row>
    <row r="158" spans="22:47" x14ac:dyDescent="0.45">
      <c r="V158" s="149"/>
      <c r="W158" s="149"/>
      <c r="X158" s="149"/>
      <c r="Y158" s="149"/>
      <c r="Z158" s="149"/>
      <c r="AA158" s="149"/>
      <c r="AB158" s="149"/>
      <c r="AC158" s="149"/>
      <c r="AD158" s="149"/>
      <c r="AE158" s="149"/>
      <c r="AF158" s="149"/>
      <c r="AG158" s="149"/>
      <c r="AH158" s="149"/>
      <c r="AI158" s="149"/>
      <c r="AJ158" s="149"/>
      <c r="AK158" s="149"/>
      <c r="AL158" s="149"/>
      <c r="AM158" s="149"/>
      <c r="AN158" s="149"/>
      <c r="AO158" s="149"/>
      <c r="AP158" s="149"/>
      <c r="AQ158" s="149"/>
      <c r="AR158" s="149"/>
      <c r="AS158" s="149"/>
      <c r="AT158" s="149"/>
      <c r="AU158" s="149"/>
    </row>
    <row r="159" spans="22:47" x14ac:dyDescent="0.45">
      <c r="V159" s="149"/>
      <c r="W159" s="149"/>
      <c r="X159" s="149"/>
      <c r="Y159" s="149"/>
      <c r="Z159" s="149"/>
      <c r="AA159" s="149"/>
      <c r="AB159" s="149"/>
      <c r="AC159" s="149"/>
      <c r="AD159" s="149"/>
      <c r="AE159" s="149"/>
      <c r="AF159" s="149"/>
      <c r="AG159" s="149"/>
      <c r="AH159" s="149"/>
      <c r="AI159" s="149"/>
      <c r="AJ159" s="149"/>
      <c r="AK159" s="149"/>
      <c r="AL159" s="149"/>
      <c r="AM159" s="149"/>
      <c r="AN159" s="149"/>
      <c r="AO159" s="149"/>
      <c r="AP159" s="149"/>
      <c r="AQ159" s="149"/>
      <c r="AR159" s="149"/>
      <c r="AS159" s="149"/>
      <c r="AT159" s="149"/>
      <c r="AU159" s="149"/>
    </row>
    <row r="160" spans="22:47" x14ac:dyDescent="0.45">
      <c r="V160" s="169" t="s">
        <v>334</v>
      </c>
      <c r="W160" s="169"/>
      <c r="X160" s="169"/>
      <c r="Y160" s="169"/>
      <c r="Z160" s="169"/>
      <c r="AA160" s="169"/>
      <c r="AB160" s="169"/>
      <c r="AC160" s="169"/>
      <c r="AD160" s="169"/>
      <c r="AE160" s="169"/>
      <c r="AF160" s="169"/>
      <c r="AG160" s="169"/>
      <c r="AH160" s="169"/>
      <c r="AI160" s="169"/>
      <c r="AJ160" s="169"/>
      <c r="AK160" s="169"/>
      <c r="AL160" s="149"/>
      <c r="AM160" s="149"/>
      <c r="AN160" s="149"/>
      <c r="AO160" s="149"/>
      <c r="AP160" s="149"/>
      <c r="AQ160" s="149"/>
      <c r="AR160" s="149"/>
      <c r="AS160" s="149"/>
      <c r="AT160" s="149"/>
      <c r="AU160" s="149"/>
    </row>
    <row r="161" spans="22:47" x14ac:dyDescent="0.45">
      <c r="V161" s="149" t="s">
        <v>335</v>
      </c>
      <c r="W161" s="149"/>
      <c r="X161" s="149"/>
      <c r="Y161" s="149"/>
      <c r="Z161" s="149"/>
      <c r="AA161" s="149"/>
      <c r="AB161" s="149"/>
      <c r="AC161" s="149"/>
      <c r="AD161" s="149"/>
      <c r="AE161" s="149"/>
      <c r="AF161" s="149"/>
      <c r="AG161" s="149"/>
      <c r="AH161" s="149"/>
      <c r="AI161" s="149"/>
      <c r="AJ161" s="149"/>
      <c r="AK161" s="149"/>
      <c r="AL161" s="149"/>
      <c r="AM161" s="149"/>
      <c r="AN161" s="149"/>
      <c r="AO161" s="149"/>
      <c r="AP161" s="149"/>
      <c r="AQ161" s="149"/>
      <c r="AR161" s="149"/>
      <c r="AS161" s="149"/>
      <c r="AT161" s="149"/>
      <c r="AU161" s="149"/>
    </row>
    <row r="162" spans="22:47" x14ac:dyDescent="0.45">
      <c r="V162" s="149" t="s">
        <v>336</v>
      </c>
      <c r="W162" s="149"/>
      <c r="X162" s="149"/>
      <c r="Y162" s="149"/>
      <c r="Z162" s="149"/>
      <c r="AA162" s="149"/>
      <c r="AB162" s="149"/>
      <c r="AC162" s="149"/>
      <c r="AD162" s="149"/>
      <c r="AE162" s="149"/>
      <c r="AF162" s="149"/>
      <c r="AG162" s="149"/>
      <c r="AH162" s="149"/>
      <c r="AI162" s="149"/>
      <c r="AJ162" s="149"/>
      <c r="AK162" s="149"/>
      <c r="AL162" s="149"/>
      <c r="AM162" s="149"/>
      <c r="AN162" s="149"/>
      <c r="AO162" s="149"/>
      <c r="AP162" s="149"/>
      <c r="AQ162" s="149"/>
      <c r="AR162" s="149"/>
      <c r="AS162" s="149"/>
      <c r="AT162" s="149"/>
      <c r="AU162" s="149"/>
    </row>
    <row r="163" spans="22:47" x14ac:dyDescent="0.45">
      <c r="V163" s="149" t="s">
        <v>337</v>
      </c>
      <c r="W163" s="149"/>
      <c r="X163" s="149"/>
      <c r="Y163" s="149"/>
      <c r="Z163" s="149"/>
      <c r="AA163" s="149"/>
      <c r="AB163" s="149"/>
      <c r="AC163" s="149"/>
      <c r="AD163" s="149"/>
      <c r="AE163" s="149"/>
      <c r="AF163" s="149"/>
      <c r="AG163" s="149"/>
      <c r="AH163" s="149"/>
      <c r="AI163" s="149"/>
      <c r="AJ163" s="149"/>
      <c r="AK163" s="149"/>
      <c r="AL163" s="149"/>
      <c r="AM163" s="149"/>
      <c r="AN163" s="149"/>
      <c r="AO163" s="149"/>
      <c r="AP163" s="149"/>
      <c r="AQ163" s="149"/>
      <c r="AR163" s="149"/>
      <c r="AS163" s="149"/>
      <c r="AT163" s="149"/>
      <c r="AU163" s="149"/>
    </row>
    <row r="164" spans="22:47" x14ac:dyDescent="0.45">
      <c r="V164" s="149" t="s">
        <v>338</v>
      </c>
      <c r="W164" s="149"/>
      <c r="X164" s="149"/>
      <c r="Y164" s="149"/>
      <c r="Z164" s="149"/>
      <c r="AA164" s="149"/>
      <c r="AB164" s="149"/>
      <c r="AC164" s="149"/>
      <c r="AD164" s="149"/>
      <c r="AE164" s="149"/>
      <c r="AF164" s="149"/>
      <c r="AG164" s="149"/>
      <c r="AH164" s="149"/>
      <c r="AI164" s="149"/>
      <c r="AJ164" s="149"/>
      <c r="AK164" s="149"/>
      <c r="AL164" s="149"/>
      <c r="AM164" s="149"/>
      <c r="AN164" s="149"/>
      <c r="AO164" s="149"/>
      <c r="AP164" s="149"/>
      <c r="AQ164" s="149"/>
      <c r="AR164" s="149"/>
      <c r="AS164" s="149"/>
      <c r="AT164" s="149"/>
      <c r="AU164" s="149"/>
    </row>
    <row r="165" spans="22:47" x14ac:dyDescent="0.45">
      <c r="V165" s="149" t="s">
        <v>339</v>
      </c>
      <c r="W165" s="149"/>
      <c r="X165" s="149"/>
      <c r="Y165" s="149"/>
      <c r="Z165" s="149"/>
      <c r="AA165" s="149"/>
      <c r="AB165" s="149"/>
      <c r="AC165" s="149"/>
      <c r="AD165" s="149"/>
      <c r="AE165" s="149"/>
      <c r="AF165" s="149"/>
      <c r="AG165" s="149"/>
      <c r="AH165" s="149"/>
      <c r="AI165" s="149"/>
      <c r="AJ165" s="149"/>
      <c r="AK165" s="149"/>
      <c r="AL165" s="149"/>
      <c r="AM165" s="149"/>
      <c r="AN165" s="149"/>
      <c r="AO165" s="149"/>
      <c r="AP165" s="149"/>
      <c r="AQ165" s="149"/>
      <c r="AR165" s="149"/>
      <c r="AS165" s="149"/>
      <c r="AT165" s="149"/>
      <c r="AU165" s="149"/>
    </row>
    <row r="166" spans="22:47" x14ac:dyDescent="0.45">
      <c r="V166" s="149" t="s">
        <v>340</v>
      </c>
      <c r="W166" s="149"/>
      <c r="X166" s="149"/>
      <c r="Y166" s="149"/>
      <c r="Z166" s="149"/>
      <c r="AA166" s="149"/>
      <c r="AB166" s="149"/>
      <c r="AC166" s="149"/>
      <c r="AD166" s="149"/>
      <c r="AE166" s="149"/>
      <c r="AF166" s="149"/>
      <c r="AG166" s="149"/>
      <c r="AH166" s="149"/>
      <c r="AI166" s="149"/>
      <c r="AJ166" s="149"/>
      <c r="AK166" s="149"/>
      <c r="AL166" s="149"/>
      <c r="AM166" s="149"/>
      <c r="AN166" s="149"/>
      <c r="AO166" s="149"/>
      <c r="AP166" s="149"/>
      <c r="AQ166" s="149"/>
      <c r="AR166" s="149"/>
      <c r="AS166" s="149"/>
      <c r="AT166" s="149"/>
      <c r="AU166" s="149"/>
    </row>
    <row r="167" spans="22:47" x14ac:dyDescent="0.45">
      <c r="V167" s="149" t="s">
        <v>341</v>
      </c>
      <c r="W167" s="149"/>
      <c r="X167" s="149"/>
      <c r="Y167" s="149"/>
      <c r="Z167" s="149"/>
      <c r="AA167" s="149"/>
      <c r="AB167" s="149"/>
      <c r="AC167" s="149"/>
      <c r="AD167" s="149"/>
      <c r="AE167" s="149"/>
      <c r="AF167" s="149"/>
      <c r="AG167" s="149"/>
      <c r="AH167" s="149"/>
      <c r="AI167" s="149"/>
      <c r="AJ167" s="149"/>
      <c r="AK167" s="149"/>
      <c r="AL167" s="149"/>
      <c r="AM167" s="149"/>
      <c r="AN167" s="149"/>
      <c r="AO167" s="149"/>
      <c r="AP167" s="149"/>
      <c r="AQ167" s="149"/>
      <c r="AR167" s="149"/>
      <c r="AS167" s="149"/>
      <c r="AT167" s="149"/>
      <c r="AU167" s="149"/>
    </row>
    <row r="168" spans="22:47" x14ac:dyDescent="0.45">
      <c r="V168" s="149"/>
      <c r="W168" s="149"/>
      <c r="X168" s="149"/>
      <c r="Y168" s="149"/>
      <c r="Z168" s="149"/>
      <c r="AA168" s="149"/>
      <c r="AB168" s="149"/>
      <c r="AC168" s="149"/>
      <c r="AD168" s="149"/>
      <c r="AE168" s="149"/>
      <c r="AF168" s="149"/>
      <c r="AG168" s="149"/>
      <c r="AH168" s="149"/>
      <c r="AI168" s="149"/>
      <c r="AJ168" s="149"/>
      <c r="AK168" s="149"/>
      <c r="AL168" s="149"/>
      <c r="AM168" s="149"/>
      <c r="AN168" s="149"/>
      <c r="AO168" s="149"/>
      <c r="AP168" s="149"/>
      <c r="AQ168" s="149"/>
      <c r="AR168" s="149"/>
      <c r="AS168" s="149"/>
      <c r="AT168" s="149"/>
      <c r="AU168" s="149"/>
    </row>
    <row r="169" spans="22:47" x14ac:dyDescent="0.45">
      <c r="V169" s="149"/>
      <c r="W169" s="149"/>
      <c r="X169" s="149"/>
      <c r="Y169" s="149"/>
      <c r="Z169" s="149"/>
      <c r="AA169" s="149"/>
      <c r="AB169" s="149"/>
      <c r="AC169" s="149"/>
      <c r="AD169" s="149"/>
      <c r="AE169" s="149"/>
      <c r="AF169" s="149"/>
      <c r="AG169" s="149"/>
      <c r="AH169" s="149"/>
      <c r="AI169" s="149"/>
      <c r="AJ169" s="149"/>
      <c r="AK169" s="149"/>
      <c r="AL169" s="149"/>
      <c r="AM169" s="149"/>
      <c r="AN169" s="149"/>
      <c r="AO169" s="149"/>
      <c r="AP169" s="149"/>
      <c r="AQ169" s="149"/>
      <c r="AR169" s="149"/>
      <c r="AS169" s="149"/>
      <c r="AT169" s="149"/>
      <c r="AU169" s="149"/>
    </row>
    <row r="170" spans="22:47" x14ac:dyDescent="0.45">
      <c r="V170" s="169" t="s">
        <v>342</v>
      </c>
      <c r="W170" s="169"/>
      <c r="X170" s="169"/>
      <c r="Y170" s="169"/>
      <c r="Z170" s="169"/>
      <c r="AA170" s="169"/>
      <c r="AB170" s="169"/>
      <c r="AC170" s="169"/>
      <c r="AD170" s="169"/>
      <c r="AE170" s="169"/>
      <c r="AF170" s="169"/>
      <c r="AG170" s="169"/>
      <c r="AH170" s="169"/>
      <c r="AI170" s="169"/>
      <c r="AJ170" s="169"/>
      <c r="AK170" s="169"/>
      <c r="AL170" s="149"/>
      <c r="AM170" s="149"/>
      <c r="AN170" s="149"/>
      <c r="AO170" s="149"/>
      <c r="AP170" s="149"/>
      <c r="AQ170" s="149"/>
      <c r="AR170" s="149"/>
      <c r="AS170" s="149"/>
      <c r="AT170" s="149"/>
      <c r="AU170" s="149"/>
    </row>
    <row r="171" spans="22:47" x14ac:dyDescent="0.45">
      <c r="V171" s="149" t="s">
        <v>343</v>
      </c>
      <c r="W171" s="149"/>
      <c r="X171" s="149"/>
      <c r="Y171" s="149"/>
      <c r="Z171" s="149"/>
      <c r="AA171" s="149"/>
      <c r="AB171" s="149"/>
      <c r="AC171" s="149"/>
      <c r="AD171" s="149"/>
      <c r="AE171" s="149"/>
      <c r="AF171" s="149"/>
      <c r="AG171" s="149"/>
      <c r="AH171" s="149"/>
      <c r="AI171" s="149"/>
      <c r="AJ171" s="149"/>
      <c r="AK171" s="149"/>
      <c r="AL171" s="149"/>
      <c r="AM171" s="149"/>
      <c r="AN171" s="149"/>
      <c r="AO171" s="149"/>
      <c r="AP171" s="149"/>
      <c r="AQ171" s="149"/>
      <c r="AR171" s="149"/>
      <c r="AS171" s="149"/>
      <c r="AT171" s="149"/>
      <c r="AU171" s="149"/>
    </row>
    <row r="174" spans="22:47" ht="42.75" customHeight="1" x14ac:dyDescent="0.45">
      <c r="V174" s="170" t="s">
        <v>344</v>
      </c>
      <c r="W174" s="170"/>
      <c r="X174" s="170"/>
      <c r="Y174" s="170"/>
      <c r="Z174" s="170"/>
      <c r="AA174" s="170"/>
      <c r="AB174" s="170"/>
      <c r="AC174" s="170"/>
      <c r="AD174" s="170"/>
      <c r="AE174" s="170"/>
      <c r="AF174" s="170"/>
    </row>
    <row r="175" spans="22:47" ht="12.75" customHeight="1" x14ac:dyDescent="0.45">
      <c r="V175" s="171" t="s">
        <v>345</v>
      </c>
      <c r="W175" s="171"/>
      <c r="X175" s="171"/>
      <c r="Y175" s="171"/>
      <c r="Z175" s="171"/>
      <c r="AA175" s="171"/>
      <c r="AB175" s="171"/>
      <c r="AC175" s="171"/>
      <c r="AD175" s="171"/>
      <c r="AE175" s="171"/>
      <c r="AF175" s="171"/>
    </row>
    <row r="176" spans="22:47" ht="12.75" customHeight="1" x14ac:dyDescent="0.45">
      <c r="V176" s="172" t="s">
        <v>346</v>
      </c>
      <c r="W176" s="172"/>
      <c r="X176" s="172"/>
      <c r="Y176" s="172"/>
      <c r="Z176" s="172"/>
      <c r="AA176" s="172"/>
      <c r="AB176" s="172"/>
      <c r="AC176" s="172"/>
      <c r="AD176" s="172"/>
      <c r="AE176" s="172"/>
      <c r="AF176" s="172"/>
    </row>
    <row r="177" spans="22:32" ht="12.75" customHeight="1" x14ac:dyDescent="0.45">
      <c r="V177" s="172" t="s">
        <v>347</v>
      </c>
      <c r="W177" s="172"/>
      <c r="X177" s="172"/>
      <c r="Y177" s="172"/>
      <c r="Z177" s="172"/>
      <c r="AA177" s="172"/>
      <c r="AB177" s="172"/>
      <c r="AC177" s="172"/>
      <c r="AD177" s="172"/>
      <c r="AE177" s="172"/>
      <c r="AF177" s="172"/>
    </row>
    <row r="178" spans="22:32" ht="25.5" customHeight="1" x14ac:dyDescent="0.45">
      <c r="V178" s="172" t="s">
        <v>348</v>
      </c>
      <c r="W178" s="172"/>
      <c r="X178" s="172"/>
      <c r="Y178" s="172"/>
      <c r="Z178" s="172"/>
      <c r="AA178" s="172"/>
      <c r="AB178" s="172"/>
      <c r="AC178" s="172"/>
      <c r="AD178" s="172"/>
      <c r="AE178" s="172"/>
      <c r="AF178" s="172"/>
    </row>
    <row r="179" spans="22:32" ht="38.25" customHeight="1" x14ac:dyDescent="0.45">
      <c r="V179" s="172" t="s">
        <v>349</v>
      </c>
      <c r="W179" s="172"/>
      <c r="X179" s="172"/>
      <c r="Y179" s="172"/>
      <c r="Z179" s="172"/>
      <c r="AA179" s="172"/>
      <c r="AB179" s="172"/>
      <c r="AC179" s="172"/>
      <c r="AD179" s="172"/>
      <c r="AE179" s="172"/>
      <c r="AF179" s="172"/>
    </row>
    <row r="180" spans="22:32" ht="25.5" customHeight="1" x14ac:dyDescent="0.45">
      <c r="V180" s="172" t="s">
        <v>350</v>
      </c>
      <c r="W180" s="172"/>
      <c r="X180" s="172"/>
      <c r="Y180" s="172"/>
      <c r="Z180" s="172"/>
      <c r="AA180" s="172"/>
      <c r="AB180" s="172"/>
      <c r="AC180" s="172"/>
      <c r="AD180" s="172"/>
      <c r="AE180" s="172"/>
      <c r="AF180" s="172"/>
    </row>
    <row r="181" spans="22:32" ht="12.75" customHeight="1" x14ac:dyDescent="0.45">
      <c r="V181" s="172" t="s">
        <v>351</v>
      </c>
      <c r="W181" s="172"/>
      <c r="X181" s="172"/>
      <c r="Y181" s="172"/>
      <c r="Z181" s="172"/>
      <c r="AA181" s="172"/>
      <c r="AB181" s="172"/>
      <c r="AC181" s="172"/>
      <c r="AD181" s="172"/>
      <c r="AE181" s="172"/>
      <c r="AF181" s="172"/>
    </row>
    <row r="182" spans="22:32" ht="12.75" customHeight="1" x14ac:dyDescent="0.45">
      <c r="V182" s="172" t="s">
        <v>352</v>
      </c>
      <c r="W182" s="172"/>
      <c r="X182" s="172"/>
      <c r="Y182" s="172"/>
      <c r="Z182" s="172"/>
      <c r="AA182" s="172"/>
      <c r="AB182" s="172"/>
      <c r="AC182" s="172"/>
      <c r="AD182" s="172"/>
      <c r="AE182" s="172"/>
      <c r="AF182" s="172"/>
    </row>
  </sheetData>
  <mergeCells count="65">
    <mergeCell ref="V180:AF180"/>
    <mergeCell ref="V181:AF181"/>
    <mergeCell ref="V182:AF182"/>
    <mergeCell ref="V174:AF174"/>
    <mergeCell ref="V175:AF175"/>
    <mergeCell ref="V176:AF176"/>
    <mergeCell ref="V177:AF177"/>
    <mergeCell ref="V178:AF178"/>
    <mergeCell ref="V179:AF179"/>
    <mergeCell ref="B66:N66"/>
    <mergeCell ref="B67:D67"/>
    <mergeCell ref="B68:N68"/>
    <mergeCell ref="W81:AE81"/>
    <mergeCell ref="W82:AF82"/>
    <mergeCell ref="W83:AF83"/>
    <mergeCell ref="B59:N59"/>
    <mergeCell ref="B60:N60"/>
    <mergeCell ref="B61:N61"/>
    <mergeCell ref="B62:N62"/>
    <mergeCell ref="B64:F64"/>
    <mergeCell ref="I64:N64"/>
    <mergeCell ref="F54:G54"/>
    <mergeCell ref="K54:L54"/>
    <mergeCell ref="F55:G55"/>
    <mergeCell ref="K55:L55"/>
    <mergeCell ref="F56:G56"/>
    <mergeCell ref="B58:N58"/>
    <mergeCell ref="B51:D51"/>
    <mergeCell ref="F51:G51"/>
    <mergeCell ref="K51:L51"/>
    <mergeCell ref="F52:G52"/>
    <mergeCell ref="K52:L52"/>
    <mergeCell ref="F53:G53"/>
    <mergeCell ref="K53:L53"/>
    <mergeCell ref="B17:D17"/>
    <mergeCell ref="V17:W17"/>
    <mergeCell ref="X17:Y17"/>
    <mergeCell ref="B31:D31"/>
    <mergeCell ref="B33:D33"/>
    <mergeCell ref="B48:D48"/>
    <mergeCell ref="B14:D14"/>
    <mergeCell ref="F14:G14"/>
    <mergeCell ref="K14:L14"/>
    <mergeCell ref="F15:G15"/>
    <mergeCell ref="K15:L15"/>
    <mergeCell ref="F16:G16"/>
    <mergeCell ref="K16:L16"/>
    <mergeCell ref="B7:G7"/>
    <mergeCell ref="I7:J7"/>
    <mergeCell ref="K7:N7"/>
    <mergeCell ref="S7:Y7"/>
    <mergeCell ref="B8:G8"/>
    <mergeCell ref="K8:N8"/>
    <mergeCell ref="B5:G5"/>
    <mergeCell ref="I5:J5"/>
    <mergeCell ref="K5:N5"/>
    <mergeCell ref="B6:G6"/>
    <mergeCell ref="I6:J6"/>
    <mergeCell ref="K6:N6"/>
    <mergeCell ref="B3:G3"/>
    <mergeCell ref="I3:J3"/>
    <mergeCell ref="K3:N3"/>
    <mergeCell ref="B4:G4"/>
    <mergeCell ref="I4:J4"/>
    <mergeCell ref="K4:N4"/>
  </mergeCells>
  <dataValidations count="20">
    <dataValidation allowBlank="1" showInputMessage="1" showErrorMessage="1" promptTitle="Course Title" prompt="Enter catalog title for elective course, internship, or special problem" sqref="D49:D50" xr:uid="{561BE500-084B-44CA-99CD-8C88DDDB91B7}"/>
    <dataValidation allowBlank="1" showInputMessage="1" showErrorMessage="1" promptTitle="Course ID" prompt="Enter 4-digit alpha code and 4-digit numeric code, e.g., ECON 3033" sqref="B48" xr:uid="{4FC8449C-36DF-417C-B9AB-3735B7DB2D3A}"/>
    <dataValidation allowBlank="1" showInputMessage="1" showErrorMessage="1" promptTitle="Course Title" prompt="Enter catalog title for elective course" sqref="C48:D48" xr:uid="{747B6138-6038-4863-AF66-AA78BF5D57C5}"/>
    <dataValidation allowBlank="1" showInputMessage="1" showErrorMessage="1" promptTitle="Course NUMERIC Code" prompt="Enter 4-digit course number, e.g., 3033" sqref="C49:C50 C10:C13 C32 C34:C47" xr:uid="{D0E6B432-0F6F-46CE-815F-9D28D3E7611E}"/>
    <dataValidation allowBlank="1" showInputMessage="1" showErrorMessage="1" promptTitle="Departmental ALPHA Code" prompt="Enter 4-digit alpha code for course, e.g., ECON" sqref="B49:B50 B10:B13 B32 B34:B47" xr:uid="{05620428-7293-4197-956C-23D65B7C3DCC}"/>
    <dataValidation type="list" allowBlank="1" showInputMessage="1" showErrorMessage="1" promptTitle="Completed Semester" prompt="Click dropdown to indicate semester when class was completed" sqref="G10:G13" xr:uid="{F06A13BC-2EF0-4B66-AB92-ECAC67FAFC43}">
      <formula1>$U$10:$U$28</formula1>
    </dataValidation>
    <dataValidation type="list" allowBlank="1" showInputMessage="1" showErrorMessage="1" promptTitle="Scheduled Semester" prompt="Click dropdown to indicate semester for which class is scheduled" sqref="F10:F13" xr:uid="{EBC9C14D-F56B-40E7-A295-0826123B7167}">
      <formula1>$U$10:$U$28</formula1>
    </dataValidation>
    <dataValidation type="list" errorStyle="warning" allowBlank="1" showInputMessage="1" showErrorMessage="1" errorTitle="Incorrect Grade Entry" error="Enter designated letter grade or leave blank (use &quot;escape&quot; or click &quot;cancel&quot;)." promptTitle="Grade Entry" prompt="Click drowdown for letter grade (A, A-, B+, B, B-, C+...F) _x000a_or _x000a_W = withdrew_x000a_I = incomplete, _x000a_T = transfer, _x000a_E = currently enrolled_x000a_R = registered (thesis)_x000a_S = satisfactory (seminar)_x000a_or leave blank (&quot;escape&quot;)" sqref="K49:K50 K34:K47" xr:uid="{01DED8CC-961C-4088-B614-27BE1EE62EB0}">
      <formula1>$S$10:$S$28</formula1>
    </dataValidation>
    <dataValidation allowBlank="1" showInputMessage="1" showErrorMessage="1" promptTitle="Course Title" prompt="Enter catalog title for course at U of Ghent" sqref="D32 D34:D47 AH114:AH125" xr:uid="{C54CA157-CD5F-432F-8604-89D1A7B72036}"/>
    <dataValidation allowBlank="1" showInputMessage="1" showErrorMessage="1" promptTitle="Explanation of Data Entry:" prompt="Col 1:  Letter grade (drop-down)._x000a_Col 2:  [X] Don't touch.  Cell formula computes grade points._x000a_Col 3:  Credit hours._x000a_Col 4:  Alpha code for course._x000a_Col 5:  Numeric code for course._x000a_Col 6:  Course title." sqref="R7" xr:uid="{1329071E-801B-4E06-B148-0773FB22962A}"/>
    <dataValidation type="list" errorStyle="warning" allowBlank="1" showInputMessage="1" showErrorMessage="1" errorTitle="Incorrect Grade Entry" error="Enter designated letter grade or leave blank (use &quot;escape&quot; or click &quot;cancel&quot;)." promptTitle="Grade Entry" prompt="Click dropdown for letter grade (A , A- , B+ , B , B- , C+...F) _x000a_or _x000a_W = withdrew_x000a_I = incomplete, _x000a_T = transfer, _x000a_E = currently enrolled_x000a_R = registered (thesis)_x000a_S = satisfactory (seminar)_x000a_or leave blank (&quot;escape&quot;)" sqref="K10:K13" xr:uid="{C363E37F-A141-412C-B121-BD61766A3F4A}">
      <formula1>$S$10:$S$28</formula1>
    </dataValidation>
    <dataValidation type="whole" errorStyle="warning" allowBlank="1" showInputMessage="1" showErrorMessage="1" error="Enter a whole number between 0 and 6." promptTitle="Credit Hours" prompt="Enter credit hours for each deficiency course" sqref="I10:I13" xr:uid="{155F08DE-7270-42B5-9217-AAC489D1052B}">
      <formula1>0</formula1>
      <formula2>6</formula2>
    </dataValidation>
    <dataValidation allowBlank="1" showInputMessage="1" showErrorMessage="1" promptTitle="Data Entry Instructions:" prompt="Enter information only into yellow shaded cells._x000a_Don't touch cells with red lettering, [X], or NA._x000a_These cells contain formulae." sqref="K8:Q8" xr:uid="{FCFF8554-F27A-4108-BAFE-51687753A4F3}"/>
    <dataValidation allowBlank="1" showInputMessage="1" showErrorMessage="1" promptTitle="Course Title" prompt="Enter catalog title for deficiency course" sqref="D10:D13" xr:uid="{6265C775-06DB-41D9-AEA4-392C2616E208}"/>
    <dataValidation type="list" allowBlank="1" showInputMessage="1" showErrorMessage="1" promptTitle="Scheduled Semester" prompt="Click dropdown to indicate semester when class was taken.  Fall = Sem 1, Spr = Sem 2." sqref="F18:F30 F49:F50 F32 F34:F47" xr:uid="{6B574F7B-BA60-4DA3-B868-C30633FF27C9}">
      <formula1>$U$10:$U$28</formula1>
    </dataValidation>
    <dataValidation type="list" errorStyle="warning" allowBlank="1" showInputMessage="1" showErrorMessage="1" errorTitle="Incorrect Grade Entry" error="Enter designated letter grade or leave blank (use &quot;escape&quot; or click &quot;cancel&quot;)." promptTitle="Grade Entry" prompt="Click drowdown for UA letter grade (A, A-, B+, B, B-, C+...F) _x000a_or _x000a_W = withdrew_x000a_I = incomplete, _x000a_T = transfer, _x000a_E = currently enrolled_x000a_R = registered (thesis)_x000a_S = satisfactory (seminar)_x000a_or leave blank (&quot;escape&quot;)" sqref="K18:K30 K32" xr:uid="{5F98843F-A08A-4448-BB2D-EB3203DA3161}">
      <formula1>$S$10:$S$28</formula1>
    </dataValidation>
    <dataValidation type="list" allowBlank="1" showInputMessage="1" showErrorMessage="1" promptTitle="Course Location" prompt="Click dropdown to indicate location where course was completed" sqref="G49:G50 G18:G30 G32 G34:G47" xr:uid="{1B7BEB80-B8F7-49CE-AC57-A792AC02828D}">
      <formula1>$V$9:$V$16</formula1>
    </dataValidation>
    <dataValidation type="decimal" errorStyle="warning" allowBlank="1" showInputMessage="1" showErrorMessage="1" error="Enter a whole number between 0 and 6." promptTitle="UA Credit Hours" prompt="For UA courses, enter UA hrs._x000a_For EU courses, convert ECTS to UA hrs (two decimal places)._x000a_1 ECTS = 0.33 UA hours_x000a_2 ECTS = 0.67 UA hours_x000a_3 ECTS = 1.00 UA hours_x000a_4 ECTS = 1.33 UA hours_x000a_5 ECTS = 1.67 UA hours_x000a_6 ECTS = 2.00 UA hours_x000a_Thesis:  30 ECTS = 6 hours" sqref="I18:I30 I49:I50 I32 I34:I47" xr:uid="{D3D71B68-C2A4-4484-811D-C681F20EC4F2}">
      <formula1>0</formula1>
      <formula2>6</formula2>
    </dataValidation>
    <dataValidation allowBlank="1" showInputMessage="1" showErrorMessage="1" promptTitle="ECTS" prompt="For EU courses, enter ECTS._x000a_For UA courses, convert UA credit hrs as:_x000a__x000a_Courses:  1 UA hr = 3 ECTS_x000a_Thesis:  1 UA hr = 5 ECTS" sqref="P18:P30 P49:P50 P32 P34:P47" xr:uid="{AB76176E-4BD4-4798-B12C-AA0AC4EB2AA0}"/>
    <dataValidation type="decimal" allowBlank="1" showInputMessage="1" showErrorMessage="1" promptTitle="EU Mark (Grade)" prompt="For EU courses only, enter mark received (0-20)." sqref="Q18:Q30 Q49:Q50 Q32 Q34:Q47" xr:uid="{EB13B273-B4C9-4A12-ADA6-8624D20635D6}">
      <formula1>0</formula1>
      <formula2>20</formula2>
    </dataValidation>
  </dataValidations>
  <hyperlinks>
    <hyperlink ref="AC85" r:id="rId1" xr:uid="{C63FA06B-E4B6-471B-8925-B734CB6322AC}"/>
    <hyperlink ref="AC86" r:id="rId2" xr:uid="{92CD93BF-8177-4786-9AF1-6A01EDA16211}"/>
    <hyperlink ref="AC87" r:id="rId3" xr:uid="{E55F81DD-977A-43F7-8B3E-9FB09E41CB12}"/>
    <hyperlink ref="AC92" r:id="rId4" xr:uid="{240654DB-088D-45AE-BBDB-B0B35A83AE5A}"/>
    <hyperlink ref="AC91" r:id="rId5" xr:uid="{76A76629-974A-44E1-BC17-21F724B53AC6}"/>
    <hyperlink ref="AC90" r:id="rId6" xr:uid="{004DDBBD-4FAA-48CD-9616-E4E8A74379FB}"/>
    <hyperlink ref="AC89" r:id="rId7" xr:uid="{633A07D6-509B-4E70-A8D3-CC2634DB016E}"/>
    <hyperlink ref="AC93" r:id="rId8" xr:uid="{8C1D7C59-B8B1-4D4E-8AA8-EA1E5A1197A5}"/>
    <hyperlink ref="AC94" r:id="rId9" xr:uid="{EA8DD2F6-218A-40D6-9018-56C1173A3A5C}"/>
    <hyperlink ref="AC95" r:id="rId10" xr:uid="{9F48DBBF-1204-430B-964C-D3442755614A}"/>
    <hyperlink ref="Z100" r:id="rId11" xr:uid="{D54F07B9-E9C2-403D-A5C5-A4B29BD9FE8F}"/>
    <hyperlink ref="Z99" r:id="rId12" xr:uid="{2CFE6A50-E02D-4E04-95B0-912DCB56322C}"/>
    <hyperlink ref="Z101" r:id="rId13" xr:uid="{BC6888C8-2CF4-4D0C-82B0-8C554288F5FF}"/>
    <hyperlink ref="AA103" r:id="rId14" xr:uid="{67E8B048-8BCB-4E29-B878-F8DA09A09667}"/>
    <hyperlink ref="AC96" r:id="rId15" xr:uid="{391A11AF-29E7-46BA-8F36-D1B88FF1EA53}"/>
    <hyperlink ref="AC97" r:id="rId16" xr:uid="{E1282A12-A30B-4421-BA71-13A8D9E8F0A5}"/>
    <hyperlink ref="AF96" r:id="rId17" xr:uid="{7C2B4126-1595-41D9-B975-9008DAA5E125}"/>
    <hyperlink ref="AC98" r:id="rId18" xr:uid="{AF914411-6137-4470-A56E-202E657DB413}"/>
  </hyperlinks>
  <pageMargins left="0.7" right="0.7" top="0.75" bottom="0.75" header="0.3" footer="0.3"/>
  <legacy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atls_24-25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Rhonda Harton</dc:creator>
  <cp:lastModifiedBy>Rhonda Harton</cp:lastModifiedBy>
  <dcterms:created xsi:type="dcterms:W3CDTF">2024-08-21T20:53:22Z</dcterms:created>
  <dcterms:modified xsi:type="dcterms:W3CDTF">2024-08-21T20:54:51Z</dcterms:modified>
</cp:coreProperties>
</file>