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rton\Box\AEAB\AEAB Grad Pgm\Checksheets\"/>
    </mc:Choice>
  </mc:AlternateContent>
  <xr:revisionPtr revIDLastSave="0" documentId="8_{B8F3445C-EC67-4611-85F9-E354DA56BD22}" xr6:coauthVersionLast="47" xr6:coauthVersionMax="47" xr10:uidLastSave="{00000000-0000-0000-0000-000000000000}"/>
  <bookViews>
    <workbookView xWindow="-57720" yWindow="-120" windowWidth="29040" windowHeight="17640" xr2:uid="{2D02CC32-AD0D-4CB7-AAE3-02BEB1A294E9}"/>
  </bookViews>
  <sheets>
    <sheet name="agbs_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N48" i="1"/>
  <c r="N47" i="1"/>
  <c r="N46" i="1"/>
  <c r="U45" i="1"/>
  <c r="S45" i="1"/>
  <c r="L45" i="1"/>
  <c r="N45" i="1" s="1"/>
  <c r="U44" i="1"/>
  <c r="T44" i="1"/>
  <c r="S44" i="1"/>
  <c r="L44" i="1"/>
  <c r="V44" i="1" s="1"/>
  <c r="U43" i="1"/>
  <c r="V43" i="1" s="1"/>
  <c r="S43" i="1"/>
  <c r="T43" i="1" s="1"/>
  <c r="N43" i="1"/>
  <c r="L43" i="1"/>
  <c r="U42" i="1"/>
  <c r="S42" i="1"/>
  <c r="L42" i="1"/>
  <c r="T42" i="1" s="1"/>
  <c r="V41" i="1"/>
  <c r="U41" i="1"/>
  <c r="S41" i="1"/>
  <c r="L41" i="1"/>
  <c r="N41" i="1" s="1"/>
  <c r="U39" i="1"/>
  <c r="T39" i="1"/>
  <c r="S39" i="1"/>
  <c r="L39" i="1"/>
  <c r="V39" i="1" s="1"/>
  <c r="U38" i="1"/>
  <c r="V38" i="1" s="1"/>
  <c r="S38" i="1"/>
  <c r="T38" i="1" s="1"/>
  <c r="N38" i="1"/>
  <c r="L38" i="1"/>
  <c r="U37" i="1"/>
  <c r="S37" i="1"/>
  <c r="L37" i="1"/>
  <c r="T37" i="1" s="1"/>
  <c r="V36" i="1"/>
  <c r="U36" i="1"/>
  <c r="S36" i="1"/>
  <c r="L36" i="1"/>
  <c r="N36" i="1" s="1"/>
  <c r="U35" i="1"/>
  <c r="T35" i="1"/>
  <c r="S35" i="1"/>
  <c r="L35" i="1"/>
  <c r="V35" i="1" s="1"/>
  <c r="U34" i="1"/>
  <c r="V34" i="1" s="1"/>
  <c r="S34" i="1"/>
  <c r="N34" i="1"/>
  <c r="L34" i="1"/>
  <c r="T34" i="1" s="1"/>
  <c r="U33" i="1"/>
  <c r="S33" i="1"/>
  <c r="L33" i="1"/>
  <c r="T33" i="1" s="1"/>
  <c r="V31" i="1"/>
  <c r="U31" i="1"/>
  <c r="S31" i="1"/>
  <c r="L31" i="1"/>
  <c r="N31" i="1" s="1"/>
  <c r="U30" i="1"/>
  <c r="T30" i="1"/>
  <c r="S30" i="1"/>
  <c r="L30" i="1"/>
  <c r="V30" i="1" s="1"/>
  <c r="U29" i="1"/>
  <c r="V29" i="1" s="1"/>
  <c r="S29" i="1"/>
  <c r="N29" i="1"/>
  <c r="L29" i="1"/>
  <c r="T29" i="1" s="1"/>
  <c r="U28" i="1"/>
  <c r="S28" i="1"/>
  <c r="L28" i="1"/>
  <c r="N28" i="1" s="1"/>
  <c r="U27" i="1"/>
  <c r="T27" i="1"/>
  <c r="S27" i="1"/>
  <c r="L27" i="1"/>
  <c r="V27" i="1" s="1"/>
  <c r="U26" i="1"/>
  <c r="V26" i="1" s="1"/>
  <c r="S26" i="1"/>
  <c r="N26" i="1"/>
  <c r="L26" i="1"/>
  <c r="T26" i="1" s="1"/>
  <c r="U25" i="1"/>
  <c r="S25" i="1"/>
  <c r="L25" i="1"/>
  <c r="T25" i="1" s="1"/>
  <c r="V24" i="1"/>
  <c r="U24" i="1"/>
  <c r="S24" i="1"/>
  <c r="L24" i="1"/>
  <c r="N24" i="1" s="1"/>
  <c r="U23" i="1"/>
  <c r="T23" i="1"/>
  <c r="S23" i="1"/>
  <c r="L23" i="1"/>
  <c r="V23" i="1" s="1"/>
  <c r="U22" i="1"/>
  <c r="V22" i="1" s="1"/>
  <c r="S22" i="1"/>
  <c r="N22" i="1"/>
  <c r="L22" i="1"/>
  <c r="T22" i="1" s="1"/>
  <c r="U21" i="1"/>
  <c r="S21" i="1"/>
  <c r="L21" i="1"/>
  <c r="T21" i="1" s="1"/>
  <c r="V20" i="1"/>
  <c r="U20" i="1"/>
  <c r="S20" i="1"/>
  <c r="L20" i="1"/>
  <c r="N20" i="1" s="1"/>
  <c r="U19" i="1"/>
  <c r="T19" i="1"/>
  <c r="S19" i="1"/>
  <c r="L19" i="1"/>
  <c r="I47" i="1" s="1"/>
  <c r="N49" i="1" s="1"/>
  <c r="U18" i="1"/>
  <c r="V18" i="1" s="1"/>
  <c r="S18" i="1"/>
  <c r="N18" i="1"/>
  <c r="L18" i="1"/>
  <c r="T18" i="1" s="1"/>
  <c r="N15" i="1"/>
  <c r="I15" i="1"/>
  <c r="N16" i="1" s="1"/>
  <c r="N13" i="1"/>
  <c r="L13" i="1"/>
  <c r="L12" i="1"/>
  <c r="N12" i="1" s="1"/>
  <c r="L11" i="1"/>
  <c r="I16" i="1" s="1"/>
  <c r="L10" i="1"/>
  <c r="N10" i="1" s="1"/>
  <c r="T46" i="1" l="1"/>
  <c r="I51" i="1" s="1"/>
  <c r="N11" i="1"/>
  <c r="N19" i="1"/>
  <c r="T20" i="1"/>
  <c r="V21" i="1"/>
  <c r="N23" i="1"/>
  <c r="T24" i="1"/>
  <c r="V25" i="1"/>
  <c r="N27" i="1"/>
  <c r="N30" i="1"/>
  <c r="T31" i="1"/>
  <c r="V33" i="1"/>
  <c r="N35" i="1"/>
  <c r="T36" i="1"/>
  <c r="V37" i="1"/>
  <c r="N39" i="1"/>
  <c r="T41" i="1"/>
  <c r="V42" i="1"/>
  <c r="N44" i="1"/>
  <c r="T45" i="1"/>
  <c r="I48" i="1"/>
  <c r="V45" i="1"/>
  <c r="I14" i="1"/>
  <c r="N14" i="1" s="1"/>
  <c r="I46" i="1"/>
  <c r="I49" i="1" s="1"/>
  <c r="V19" i="1"/>
  <c r="V46" i="1" s="1"/>
  <c r="N50" i="1" s="1"/>
  <c r="N21" i="1"/>
  <c r="N25" i="1"/>
  <c r="N33" i="1"/>
  <c r="N37" i="1"/>
  <c r="N42" i="1"/>
</calcChain>
</file>

<file path=xl/sharedStrings.xml><?xml version="1.0" encoding="utf-8"?>
<sst xmlns="http://schemas.openxmlformats.org/spreadsheetml/2006/main" count="193" uniqueCount="129">
  <si>
    <t>University of Arkansas</t>
  </si>
  <si>
    <t>Name:</t>
  </si>
  <si>
    <t>Department of Agricultural Economics and Agribusiness</t>
  </si>
  <si>
    <t>ID &amp; email:</t>
  </si>
  <si>
    <t xml:space="preserve"> </t>
  </si>
  <si>
    <t>Bumpers College of Food, Agricultural and Life Sciences</t>
  </si>
  <si>
    <t>Advisor:</t>
  </si>
  <si>
    <t>GRADUATE PROGRAM OF STUDY CHECKSHEET</t>
  </si>
  <si>
    <t>Begin Prg:</t>
  </si>
  <si>
    <t>M.S. in Agricultural Economics, Non-Thesis Option</t>
  </si>
  <si>
    <t>Curr Date:</t>
  </si>
  <si>
    <t>2024-25 (v.1.0)</t>
  </si>
  <si>
    <t>Click here for instructions</t>
  </si>
  <si>
    <t>Code area:  Do not alter</t>
  </si>
  <si>
    <t>Part 1:  Deficiency Courses</t>
  </si>
  <si>
    <t>Sched</t>
  </si>
  <si>
    <t>Comp</t>
  </si>
  <si>
    <t>Cred Hrs</t>
  </si>
  <si>
    <t>Grade</t>
  </si>
  <si>
    <t>Points</t>
  </si>
  <si>
    <t>Grd Pts</t>
  </si>
  <si>
    <t>Value</t>
  </si>
  <si>
    <t>Sem</t>
  </si>
  <si>
    <t>4000 Credits</t>
  </si>
  <si>
    <t>AGEC credits</t>
  </si>
  <si>
    <t>ALPH</t>
  </si>
  <si>
    <t>NUM</t>
  </si>
  <si>
    <t>Deficiency Course Title 1</t>
  </si>
  <si>
    <t>Deficiency Course Title 2</t>
  </si>
  <si>
    <t>A</t>
  </si>
  <si>
    <t>fall 23</t>
  </si>
  <si>
    <t>Deficiency Course Title 3</t>
  </si>
  <si>
    <t>B</t>
  </si>
  <si>
    <t>spr 24</t>
  </si>
  <si>
    <t>Deficiency Course Title 4</t>
  </si>
  <si>
    <t>C</t>
  </si>
  <si>
    <t>sum 24</t>
  </si>
  <si>
    <t>Part 2:  Deficiency Summary</t>
  </si>
  <si>
    <t>Attempted Hrs =</t>
  </si>
  <si>
    <t>Earned GPA =</t>
  </si>
  <si>
    <t>D</t>
  </si>
  <si>
    <t>fall 24</t>
  </si>
  <si>
    <t>Earned Hrs =</t>
  </si>
  <si>
    <t>Current Hrs =</t>
  </si>
  <si>
    <t>F</t>
  </si>
  <si>
    <t>spr 25</t>
  </si>
  <si>
    <t>Earned Grd Pts =</t>
  </si>
  <si>
    <t>Total Def Hrs =</t>
  </si>
  <si>
    <t>W</t>
  </si>
  <si>
    <t>[X]</t>
  </si>
  <si>
    <t>sum 25</t>
  </si>
  <si>
    <r>
      <t>Part 3a: Core (1 of each area) (13 hours)</t>
    </r>
    <r>
      <rPr>
        <vertAlign val="superscript"/>
        <sz val="10"/>
        <color indexed="12"/>
        <rFont val="Arial"/>
        <family val="2"/>
      </rPr>
      <t>1</t>
    </r>
  </si>
  <si>
    <t>Hours</t>
  </si>
  <si>
    <t>I</t>
  </si>
  <si>
    <t>NA</t>
  </si>
  <si>
    <t>fall 25</t>
  </si>
  <si>
    <t>AGEC</t>
  </si>
  <si>
    <t>Agricultural Microecon (fa)</t>
  </si>
  <si>
    <t>T</t>
  </si>
  <si>
    <t>spr 26</t>
  </si>
  <si>
    <t>Quant Methods Agbs (sp)</t>
  </si>
  <si>
    <t>E</t>
  </si>
  <si>
    <t>sum 26</t>
  </si>
  <si>
    <t>Agri Marketing Theory (fa)</t>
  </si>
  <si>
    <t>R</t>
  </si>
  <si>
    <t>fall 26</t>
  </si>
  <si>
    <t>41103/51103</t>
  </si>
  <si>
    <t>Ag Prices &amp; Forecast(sp)</t>
  </si>
  <si>
    <t>S</t>
  </si>
  <si>
    <t>spr 27</t>
  </si>
  <si>
    <t>43003/52003</t>
  </si>
  <si>
    <t>Agribus Mktg Mgmt (sp)</t>
  </si>
  <si>
    <t>sum 27</t>
  </si>
  <si>
    <t>43703/50703</t>
  </si>
  <si>
    <t>Basis Trading APRM (sp,su)</t>
  </si>
  <si>
    <t>fall 27</t>
  </si>
  <si>
    <t>43803/50803</t>
  </si>
  <si>
    <t>Basis Trading: Case Study (fa)</t>
  </si>
  <si>
    <t>spr 28</t>
  </si>
  <si>
    <t>46003/56003</t>
  </si>
  <si>
    <t>Food Econ and Health (irr)</t>
  </si>
  <si>
    <t>sum 28</t>
  </si>
  <si>
    <t>Financial Mgmt Agri (fa)</t>
  </si>
  <si>
    <t>fall 28</t>
  </si>
  <si>
    <t>43703/52103</t>
  </si>
  <si>
    <t>Agri Business Mgmt (fa)</t>
  </si>
  <si>
    <t>transfer</t>
  </si>
  <si>
    <t>43203/51203</t>
  </si>
  <si>
    <t>Agbus Entrepreneurship (sp)</t>
  </si>
  <si>
    <t>44003/50503</t>
  </si>
  <si>
    <t>Adv Farm Bus. Mgmt. (fa)</t>
  </si>
  <si>
    <t>43403/54103</t>
  </si>
  <si>
    <t>Agribus Strategy (irr)</t>
  </si>
  <si>
    <r>
      <t>Graduate Seminar (fa)</t>
    </r>
    <r>
      <rPr>
        <vertAlign val="superscript"/>
        <sz val="10"/>
        <rFont val="Arial"/>
        <family val="2"/>
      </rPr>
      <t>2</t>
    </r>
  </si>
  <si>
    <t>Part 3b: Core (take 2) (6 hours)</t>
  </si>
  <si>
    <t>Econ of Public Policy (irr)</t>
  </si>
  <si>
    <t>Quant Food Ag Pol Anal (fa)</t>
  </si>
  <si>
    <t>Agri &amp; Environ Res Ec (irr)</t>
  </si>
  <si>
    <t>AGEC 41603/50603</t>
  </si>
  <si>
    <t>Agri &amp; Rural Develop (sp)</t>
  </si>
  <si>
    <t>46103/52303</t>
  </si>
  <si>
    <t>Pol Econ of Agri &amp; Food (fa)</t>
  </si>
  <si>
    <t>46203/52203</t>
  </si>
  <si>
    <t>Intl Ag Trade &amp; Com Pol (fa)</t>
  </si>
  <si>
    <r>
      <t>Part 4: Electives (12 hours)</t>
    </r>
    <r>
      <rPr>
        <vertAlign val="superscript"/>
        <sz val="10"/>
        <color indexed="12"/>
        <rFont val="Arial"/>
        <family val="2"/>
      </rPr>
      <t>3</t>
    </r>
  </si>
  <si>
    <t>Elective Course Title 1</t>
  </si>
  <si>
    <t>Elective Course Title 2</t>
  </si>
  <si>
    <t>Elective Course Title 3</t>
  </si>
  <si>
    <t>Elective Course Title 4</t>
  </si>
  <si>
    <t>Elective Course Title 5</t>
  </si>
  <si>
    <r>
      <t>Part 5:  Graduate Program Summary</t>
    </r>
    <r>
      <rPr>
        <vertAlign val="superscript"/>
        <sz val="10"/>
        <color indexed="12"/>
        <rFont val="Arial"/>
        <family val="2"/>
      </rPr>
      <t>4</t>
    </r>
  </si>
  <si>
    <t>Transfer (T) Hrs =</t>
  </si>
  <si>
    <t>4000 sum</t>
  </si>
  <si>
    <t>AGEC sum</t>
  </si>
  <si>
    <t>Incomplete (I) Hrs =</t>
  </si>
  <si>
    <t>Satisfact (S) Hrs =</t>
  </si>
  <si>
    <t>Total Degree Hrs =</t>
  </si>
  <si>
    <t>Current (E) Hrs =</t>
  </si>
  <si>
    <t>Total AGEC Hrs =</t>
  </si>
  <si>
    <t>Total 40000 Hrs =</t>
  </si>
  <si>
    <r>
      <t xml:space="preserve">1 </t>
    </r>
    <r>
      <rPr>
        <sz val="10"/>
        <rFont val="Arial"/>
        <family val="2"/>
      </rPr>
      <t>Graduate-level-only courses are expected to be taken in Core areas unless circumstances do not allow it.</t>
    </r>
  </si>
  <si>
    <r>
      <t xml:space="preserve">2 </t>
    </r>
    <r>
      <rPr>
        <sz val="10"/>
        <rFont val="Arial"/>
        <family val="2"/>
      </rPr>
      <t>Students attend AGEC 50101 and enroll in it their first semester.</t>
    </r>
  </si>
  <si>
    <r>
      <t xml:space="preserve">3 </t>
    </r>
    <r>
      <rPr>
        <sz val="10"/>
        <rFont val="Arial"/>
        <family val="2"/>
      </rPr>
      <t>Controlled Electives: AGEC 5030V Internship in Ag Econ, other AGEC graduate and other graduate courses.</t>
    </r>
  </si>
  <si>
    <r>
      <t xml:space="preserve">4 </t>
    </r>
    <r>
      <rPr>
        <sz val="10"/>
        <rFont val="Arial"/>
        <family val="2"/>
      </rPr>
      <t>Other requirements: max 6 hrs of courses also offered as 40000-level undergraduate courses; min 16 AGEC hrs</t>
    </r>
  </si>
  <si>
    <r>
      <t xml:space="preserve">   </t>
    </r>
    <r>
      <rPr>
        <sz val="10"/>
        <rFont val="Arial"/>
        <family val="2"/>
      </rPr>
      <t>Thesis hours and transfer credits (T) are included in total credit hours but not in GPA calculation.</t>
    </r>
  </si>
  <si>
    <t>Approved by Academic Advisor (date)</t>
  </si>
  <si>
    <t>Approved by GPC Chair (date)</t>
  </si>
  <si>
    <t>Notes:</t>
  </si>
  <si>
    <t>Last Update:  9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</si>
</sst>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2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vertAlign val="superscript"/>
      <sz val="10"/>
      <color indexed="12"/>
      <name val="Arial"/>
      <family val="2"/>
    </font>
    <font>
      <u/>
      <sz val="10"/>
      <name val="Arial"/>
      <family val="2"/>
    </font>
    <font>
      <u/>
      <sz val="10"/>
      <color indexed="17"/>
      <name val="Arial"/>
      <family val="2"/>
    </font>
    <font>
      <u/>
      <sz val="10"/>
      <color indexed="10"/>
      <name val="Arial"/>
      <family val="2"/>
    </font>
    <font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15" fontId="1" fillId="2" borderId="7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13" xfId="0" applyFill="1" applyBorder="1"/>
    <xf numFmtId="0" fontId="0" fillId="4" borderId="5" xfId="0" applyFill="1" applyBorder="1" applyAlignment="1">
      <alignment horizontal="left"/>
    </xf>
    <xf numFmtId="2" fontId="0" fillId="4" borderId="6" xfId="0" applyNumberFormat="1" applyFill="1" applyBorder="1" applyAlignment="1">
      <alignment horizontal="center"/>
    </xf>
    <xf numFmtId="0" fontId="3" fillId="4" borderId="13" xfId="0" applyFont="1" applyFill="1" applyBorder="1" applyAlignment="1">
      <alignment horizontal="left"/>
    </xf>
    <xf numFmtId="1" fontId="0" fillId="4" borderId="5" xfId="0" applyNumberFormat="1" applyFill="1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4" fillId="0" borderId="2" xfId="0" applyFont="1" applyBorder="1"/>
    <xf numFmtId="0" fontId="6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9" xfId="0" applyBorder="1"/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12" xfId="0" applyFont="1" applyBorder="1"/>
    <xf numFmtId="0" fontId="4" fillId="0" borderId="14" xfId="0" applyFont="1" applyBorder="1"/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3" fillId="0" borderId="7" xfId="0" applyFont="1" applyBorder="1"/>
    <xf numFmtId="0" fontId="0" fillId="2" borderId="7" xfId="0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0" fillId="4" borderId="15" xfId="0" applyFill="1" applyBorder="1" applyAlignment="1">
      <alignment horizontal="left"/>
    </xf>
    <xf numFmtId="2" fontId="0" fillId="4" borderId="16" xfId="0" applyNumberFormat="1" applyFill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1" fontId="0" fillId="4" borderId="0" xfId="0" applyNumberFormat="1" applyFill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0" fillId="5" borderId="4" xfId="0" applyFill="1" applyBorder="1"/>
    <xf numFmtId="0" fontId="0" fillId="6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0" fillId="4" borderId="17" xfId="0" applyFill="1" applyBorder="1"/>
    <xf numFmtId="0" fontId="0" fillId="7" borderId="2" xfId="0" applyFill="1" applyBorder="1" applyAlignment="1">
      <alignment horizontal="left"/>
    </xf>
    <xf numFmtId="2" fontId="0" fillId="7" borderId="2" xfId="0" applyNumberForma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0" fillId="7" borderId="0" xfId="0" applyFill="1" applyAlignment="1">
      <alignment horizontal="left"/>
    </xf>
    <xf numFmtId="2" fontId="0" fillId="7" borderId="0" xfId="0" applyNumberFormat="1" applyFill="1" applyAlignment="1">
      <alignment horizontal="center"/>
    </xf>
    <xf numFmtId="0" fontId="0" fillId="7" borderId="6" xfId="0" applyFill="1" applyBorder="1"/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11" xfId="0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7" borderId="0" xfId="0" applyFill="1"/>
    <xf numFmtId="0" fontId="0" fillId="5" borderId="0" xfId="0" applyFill="1"/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2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0" borderId="14" xfId="0" applyFont="1" applyBorder="1"/>
    <xf numFmtId="0" fontId="0" fillId="0" borderId="14" xfId="0" applyBorder="1"/>
    <xf numFmtId="0" fontId="3" fillId="0" borderId="14" xfId="0" applyFont="1" applyBorder="1" applyAlignment="1">
      <alignment horizontal="right"/>
    </xf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right"/>
    </xf>
    <xf numFmtId="0" fontId="0" fillId="4" borderId="18" xfId="0" applyFill="1" applyBorder="1"/>
    <xf numFmtId="0" fontId="0" fillId="4" borderId="19" xfId="0" applyFill="1" applyBorder="1" applyAlignment="1">
      <alignment horizontal="center"/>
    </xf>
    <xf numFmtId="0" fontId="6" fillId="0" borderId="0" xfId="0" applyFont="1"/>
    <xf numFmtId="1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3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right"/>
    </xf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6" xfId="0" applyFont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166D-1A66-4630-9E7F-559A24885C65}">
  <dimension ref="B2:W66"/>
  <sheetViews>
    <sheetView tabSelected="1" workbookViewId="0">
      <selection activeCell="P35" sqref="P35"/>
    </sheetView>
  </sheetViews>
  <sheetFormatPr defaultRowHeight="14.25" x14ac:dyDescent="0.45"/>
  <cols>
    <col min="1" max="1" width="2.86328125" customWidth="1"/>
    <col min="2" max="2" width="5.73046875" customWidth="1"/>
    <col min="3" max="3" width="11.86328125" customWidth="1"/>
    <col min="4" max="4" width="25.1328125" customWidth="1"/>
    <col min="5" max="5" width="1.73046875" customWidth="1"/>
    <col min="6" max="6" width="7.59765625" customWidth="1"/>
    <col min="7" max="7" width="8.73046875" customWidth="1"/>
    <col min="8" max="8" width="1.59765625" customWidth="1"/>
    <col min="9" max="9" width="8.3984375" customWidth="1"/>
    <col min="10" max="10" width="1.59765625" customWidth="1"/>
    <col min="11" max="11" width="7.1328125" customWidth="1"/>
    <col min="13" max="13" width="1.73046875" customWidth="1"/>
    <col min="14" max="14" width="8.59765625" customWidth="1"/>
    <col min="15" max="15" width="6" customWidth="1"/>
    <col min="16" max="16" width="6.59765625" bestFit="1" customWidth="1"/>
    <col min="17" max="17" width="6.265625" bestFit="1" customWidth="1"/>
    <col min="18" max="18" width="7.3984375" bestFit="1" customWidth="1"/>
    <col min="20" max="20" width="3.59765625" customWidth="1"/>
    <col min="21" max="21" width="9.86328125" customWidth="1"/>
    <col min="22" max="22" width="3.1328125" customWidth="1"/>
  </cols>
  <sheetData>
    <row r="2" spans="2:22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22" x14ac:dyDescent="0.45">
      <c r="B3" s="2" t="s">
        <v>0</v>
      </c>
      <c r="C3" s="3"/>
      <c r="D3" s="3"/>
      <c r="E3" s="3"/>
      <c r="F3" s="3"/>
      <c r="G3" s="4"/>
      <c r="H3" s="1"/>
      <c r="I3" s="5" t="s">
        <v>1</v>
      </c>
      <c r="J3" s="5"/>
      <c r="K3" s="6"/>
      <c r="L3" s="6"/>
      <c r="M3" s="6"/>
      <c r="N3" s="6"/>
    </row>
    <row r="4" spans="2:22" x14ac:dyDescent="0.45">
      <c r="B4" s="7" t="s">
        <v>2</v>
      </c>
      <c r="C4" s="8"/>
      <c r="D4" s="8"/>
      <c r="E4" s="8"/>
      <c r="F4" s="8"/>
      <c r="G4" s="9"/>
      <c r="I4" s="5" t="s">
        <v>3</v>
      </c>
      <c r="J4" s="5"/>
      <c r="K4" s="10" t="s">
        <v>4</v>
      </c>
      <c r="L4" s="10"/>
      <c r="M4" s="10"/>
      <c r="N4" s="10"/>
    </row>
    <row r="5" spans="2:22" x14ac:dyDescent="0.45">
      <c r="B5" s="7" t="s">
        <v>5</v>
      </c>
      <c r="C5" s="8"/>
      <c r="D5" s="8"/>
      <c r="E5" s="8"/>
      <c r="F5" s="8"/>
      <c r="G5" s="9"/>
      <c r="I5" s="5" t="s">
        <v>6</v>
      </c>
      <c r="J5" s="5"/>
      <c r="K5" s="11"/>
      <c r="L5" s="11"/>
      <c r="M5" s="11"/>
      <c r="N5" s="11"/>
    </row>
    <row r="6" spans="2:22" x14ac:dyDescent="0.45">
      <c r="B6" s="12" t="s">
        <v>7</v>
      </c>
      <c r="C6" s="13"/>
      <c r="D6" s="13"/>
      <c r="E6" s="13"/>
      <c r="F6" s="13"/>
      <c r="G6" s="14"/>
      <c r="I6" s="5" t="s">
        <v>8</v>
      </c>
      <c r="J6" s="5"/>
      <c r="K6" s="15"/>
      <c r="L6" s="11"/>
      <c r="M6" s="11"/>
      <c r="N6" s="11"/>
    </row>
    <row r="7" spans="2:22" x14ac:dyDescent="0.45">
      <c r="B7" s="16" t="s">
        <v>9</v>
      </c>
      <c r="C7" s="17"/>
      <c r="D7" s="17"/>
      <c r="E7" s="17"/>
      <c r="F7" s="17"/>
      <c r="G7" s="18"/>
      <c r="H7" s="1"/>
      <c r="I7" s="5" t="s">
        <v>10</v>
      </c>
      <c r="J7" s="5"/>
      <c r="K7" s="19"/>
      <c r="L7" s="19"/>
      <c r="M7" s="19"/>
      <c r="N7" s="19"/>
      <c r="O7" s="20"/>
    </row>
    <row r="8" spans="2:22" ht="14.65" thickBot="1" x14ac:dyDescent="0.5">
      <c r="B8" s="21" t="s">
        <v>11</v>
      </c>
      <c r="C8" s="22"/>
      <c r="D8" s="22"/>
      <c r="E8" s="22"/>
      <c r="F8" s="22"/>
      <c r="G8" s="23"/>
      <c r="H8" s="24"/>
      <c r="I8" s="24"/>
      <c r="J8" s="24"/>
      <c r="K8" s="25" t="s">
        <v>12</v>
      </c>
      <c r="L8" s="25"/>
      <c r="M8" s="25"/>
      <c r="N8" s="25"/>
      <c r="P8" s="26" t="s">
        <v>13</v>
      </c>
      <c r="Q8" s="26"/>
      <c r="R8" s="26"/>
      <c r="S8" s="26"/>
      <c r="T8" s="26"/>
      <c r="U8" s="26"/>
      <c r="V8" s="26"/>
    </row>
    <row r="9" spans="2:22" ht="14.65" thickTop="1" x14ac:dyDescent="0.45">
      <c r="B9" s="27" t="s">
        <v>14</v>
      </c>
      <c r="C9" s="27"/>
      <c r="D9" s="27"/>
      <c r="E9" s="27"/>
      <c r="F9" s="28" t="s">
        <v>15</v>
      </c>
      <c r="G9" s="28" t="s">
        <v>16</v>
      </c>
      <c r="H9" s="29"/>
      <c r="I9" s="29" t="s">
        <v>17</v>
      </c>
      <c r="J9" s="29"/>
      <c r="K9" s="29" t="s">
        <v>18</v>
      </c>
      <c r="L9" s="30" t="s">
        <v>19</v>
      </c>
      <c r="M9" s="30"/>
      <c r="N9" s="30" t="s">
        <v>20</v>
      </c>
      <c r="P9" s="31" t="s">
        <v>18</v>
      </c>
      <c r="Q9" s="32" t="s">
        <v>21</v>
      </c>
      <c r="R9" s="33" t="s">
        <v>22</v>
      </c>
      <c r="S9" s="34" t="s">
        <v>23</v>
      </c>
      <c r="T9" s="35"/>
      <c r="U9" s="34" t="s">
        <v>24</v>
      </c>
      <c r="V9" s="35"/>
    </row>
    <row r="10" spans="2:22" x14ac:dyDescent="0.45">
      <c r="B10" s="36" t="s">
        <v>25</v>
      </c>
      <c r="C10" s="37" t="s">
        <v>26</v>
      </c>
      <c r="D10" s="36" t="s">
        <v>27</v>
      </c>
      <c r="F10" s="38"/>
      <c r="G10" s="38"/>
      <c r="H10" s="1"/>
      <c r="I10" s="39"/>
      <c r="J10" s="1"/>
      <c r="K10" s="39"/>
      <c r="L10" s="40" t="str">
        <f>IF(K10="","[X]",VLOOKUP(K10,$P$10:$Q$36,2,FALSE))</f>
        <v>[X]</v>
      </c>
      <c r="M10" s="41"/>
      <c r="N10" s="40" t="str">
        <f>IF(OR(L10="[X]",L10="NA"),"NA ",I10*L10)</f>
        <v xml:space="preserve">NA </v>
      </c>
      <c r="P10" s="42"/>
      <c r="Q10" s="43"/>
      <c r="R10" s="44"/>
      <c r="S10" s="42"/>
      <c r="T10" s="32"/>
      <c r="U10" s="31"/>
      <c r="V10" s="32"/>
    </row>
    <row r="11" spans="2:22" x14ac:dyDescent="0.45">
      <c r="B11" s="36" t="s">
        <v>25</v>
      </c>
      <c r="C11" s="37" t="s">
        <v>26</v>
      </c>
      <c r="D11" s="36" t="s">
        <v>28</v>
      </c>
      <c r="F11" s="38"/>
      <c r="G11" s="38"/>
      <c r="H11" s="1"/>
      <c r="I11" s="39"/>
      <c r="J11" s="1"/>
      <c r="K11" s="39"/>
      <c r="L11" s="40" t="str">
        <f>IF(K11="","[X]",VLOOKUP(K11,$P$10:$Q$36,2,FALSE))</f>
        <v>[X]</v>
      </c>
      <c r="M11" s="41"/>
      <c r="N11" s="40" t="str">
        <f>IF(OR(L11="[X]",L11="NA"),"NA ",I11*L11)</f>
        <v xml:space="preserve">NA </v>
      </c>
      <c r="P11" s="45" t="s">
        <v>29</v>
      </c>
      <c r="Q11" s="46">
        <v>4</v>
      </c>
      <c r="R11" s="47" t="s">
        <v>30</v>
      </c>
      <c r="S11" s="48"/>
      <c r="T11" s="32"/>
      <c r="U11" s="31"/>
      <c r="V11" s="32"/>
    </row>
    <row r="12" spans="2:22" x14ac:dyDescent="0.45">
      <c r="B12" s="36" t="s">
        <v>25</v>
      </c>
      <c r="C12" s="37" t="s">
        <v>26</v>
      </c>
      <c r="D12" s="36" t="s">
        <v>31</v>
      </c>
      <c r="F12" s="38"/>
      <c r="G12" s="38"/>
      <c r="H12" s="1"/>
      <c r="I12" s="39"/>
      <c r="J12" s="1"/>
      <c r="K12" s="39"/>
      <c r="L12" s="40" t="str">
        <f>IF(K12="","[X]",VLOOKUP(K12,$P$10:$Q$36,2,FALSE))</f>
        <v>[X]</v>
      </c>
      <c r="M12" s="41"/>
      <c r="N12" s="40" t="str">
        <f>IF(OR(L12="[X]",L12="NA"),"NA ",I12*L12)</f>
        <v xml:space="preserve">NA </v>
      </c>
      <c r="P12" s="45" t="s">
        <v>32</v>
      </c>
      <c r="Q12" s="46">
        <v>3</v>
      </c>
      <c r="R12" s="47" t="s">
        <v>33</v>
      </c>
      <c r="S12" s="48"/>
      <c r="T12" s="32"/>
      <c r="U12" s="31"/>
      <c r="V12" s="32"/>
    </row>
    <row r="13" spans="2:22" x14ac:dyDescent="0.45">
      <c r="B13" s="36" t="s">
        <v>25</v>
      </c>
      <c r="C13" s="37" t="s">
        <v>26</v>
      </c>
      <c r="D13" s="36" t="s">
        <v>34</v>
      </c>
      <c r="E13" s="49"/>
      <c r="F13" s="50"/>
      <c r="G13" s="50"/>
      <c r="H13" s="28"/>
      <c r="I13" s="51"/>
      <c r="J13" s="28"/>
      <c r="K13" s="39"/>
      <c r="L13" s="40" t="str">
        <f>IF(K13="","[X]",VLOOKUP(K13,$P$10:$Q$36,2,FALSE))</f>
        <v>[X]</v>
      </c>
      <c r="M13" s="52"/>
      <c r="N13" s="53" t="str">
        <f>IF(OR(L13="[X]",L13="NA"),"NA ",I13*L13)</f>
        <v xml:space="preserve">NA </v>
      </c>
      <c r="P13" s="45" t="s">
        <v>35</v>
      </c>
      <c r="Q13" s="46">
        <v>2</v>
      </c>
      <c r="R13" s="47" t="s">
        <v>36</v>
      </c>
      <c r="S13" s="48"/>
      <c r="T13" s="32"/>
      <c r="U13" s="31"/>
      <c r="V13" s="32"/>
    </row>
    <row r="14" spans="2:22" x14ac:dyDescent="0.45">
      <c r="B14" s="54" t="s">
        <v>37</v>
      </c>
      <c r="C14" s="54"/>
      <c r="D14" s="54"/>
      <c r="E14" s="55"/>
      <c r="F14" s="56" t="s">
        <v>38</v>
      </c>
      <c r="G14" s="56"/>
      <c r="H14" s="1"/>
      <c r="I14" s="41">
        <f>SUMIF(L10:L13,"&gt;=0",I10:I13)</f>
        <v>0</v>
      </c>
      <c r="K14" s="57" t="s">
        <v>39</v>
      </c>
      <c r="L14" s="57"/>
      <c r="M14" s="41"/>
      <c r="N14" s="40" t="str">
        <f>IF(I14=0,"NA",I16/I15)</f>
        <v>NA</v>
      </c>
      <c r="P14" s="45" t="s">
        <v>40</v>
      </c>
      <c r="Q14" s="46">
        <v>1</v>
      </c>
      <c r="R14" s="47" t="s">
        <v>41</v>
      </c>
      <c r="S14" s="48"/>
      <c r="T14" s="32"/>
      <c r="U14" s="31"/>
      <c r="V14" s="32"/>
    </row>
    <row r="15" spans="2:22" x14ac:dyDescent="0.45">
      <c r="D15" s="58"/>
      <c r="E15" s="58"/>
      <c r="F15" s="56" t="s">
        <v>42</v>
      </c>
      <c r="G15" s="56"/>
      <c r="H15" s="1"/>
      <c r="I15" s="41">
        <f>SUMIF(L10:L13,"&gt;0.0",I10:I13)</f>
        <v>0</v>
      </c>
      <c r="J15" s="58"/>
      <c r="K15" s="56" t="s">
        <v>43</v>
      </c>
      <c r="L15" s="56"/>
      <c r="M15" s="41"/>
      <c r="N15" s="41">
        <f>SUMIF(K10:K13,"E",I10:I13)</f>
        <v>0</v>
      </c>
      <c r="P15" s="45" t="s">
        <v>44</v>
      </c>
      <c r="Q15" s="46">
        <v>0</v>
      </c>
      <c r="R15" s="47" t="s">
        <v>45</v>
      </c>
      <c r="S15" s="48"/>
      <c r="T15" s="32"/>
      <c r="U15" s="31"/>
      <c r="V15" s="32"/>
    </row>
    <row r="16" spans="2:22" ht="14.65" thickBot="1" x14ac:dyDescent="0.5">
      <c r="B16" s="59"/>
      <c r="C16" s="59"/>
      <c r="D16" s="59"/>
      <c r="E16" s="60"/>
      <c r="F16" s="56" t="s">
        <v>46</v>
      </c>
      <c r="G16" s="56"/>
      <c r="H16" s="24"/>
      <c r="I16" s="40">
        <f>SUMPRODUCT(I10:I13,L10:L13)</f>
        <v>0</v>
      </c>
      <c r="J16" s="61"/>
      <c r="K16" s="56" t="s">
        <v>47</v>
      </c>
      <c r="L16" s="56"/>
      <c r="M16" s="61"/>
      <c r="N16" s="61">
        <f>I15+N15</f>
        <v>0</v>
      </c>
      <c r="P16" s="45" t="s">
        <v>48</v>
      </c>
      <c r="Q16" s="62" t="s">
        <v>49</v>
      </c>
      <c r="R16" s="47" t="s">
        <v>50</v>
      </c>
      <c r="S16" s="48"/>
      <c r="T16" s="32"/>
      <c r="U16" s="31"/>
      <c r="V16" s="32"/>
    </row>
    <row r="17" spans="2:22" ht="15.4" thickTop="1" x14ac:dyDescent="0.45">
      <c r="B17" s="63" t="s">
        <v>51</v>
      </c>
      <c r="C17" s="63"/>
      <c r="D17" s="63"/>
      <c r="E17" s="64"/>
      <c r="F17" s="29" t="s">
        <v>15</v>
      </c>
      <c r="G17" s="29" t="s">
        <v>16</v>
      </c>
      <c r="H17" s="65"/>
      <c r="I17" s="29" t="s">
        <v>52</v>
      </c>
      <c r="J17" s="65"/>
      <c r="K17" s="65" t="s">
        <v>18</v>
      </c>
      <c r="L17" s="66" t="s">
        <v>19</v>
      </c>
      <c r="M17" s="66"/>
      <c r="N17" s="66" t="s">
        <v>20</v>
      </c>
      <c r="P17" s="45" t="s">
        <v>53</v>
      </c>
      <c r="Q17" s="62" t="s">
        <v>54</v>
      </c>
      <c r="R17" s="47" t="s">
        <v>55</v>
      </c>
      <c r="S17" s="48"/>
      <c r="T17" s="32"/>
      <c r="U17" s="31"/>
      <c r="V17" s="32"/>
    </row>
    <row r="18" spans="2:22" x14ac:dyDescent="0.45">
      <c r="B18" s="67" t="s">
        <v>56</v>
      </c>
      <c r="C18" s="67">
        <v>51003</v>
      </c>
      <c r="D18" s="68" t="s">
        <v>57</v>
      </c>
      <c r="F18" s="38"/>
      <c r="G18" s="38"/>
      <c r="H18" s="1"/>
      <c r="I18" s="69">
        <v>3</v>
      </c>
      <c r="J18" s="1"/>
      <c r="K18" s="70"/>
      <c r="L18" s="71" t="str">
        <f t="shared" ref="L18:L31" si="0">IF(K18="","[X]",VLOOKUP(K18,$P$10:$Q$36,2,FALSE))</f>
        <v>[X]</v>
      </c>
      <c r="M18" s="41"/>
      <c r="N18" s="72" t="str">
        <f t="shared" ref="N18:N39" si="1">IF(OR(L18="[X]",L18="NA"),"NA ",I18*L18)</f>
        <v xml:space="preserve">NA </v>
      </c>
      <c r="P18" s="45" t="s">
        <v>58</v>
      </c>
      <c r="Q18" s="32" t="s">
        <v>54</v>
      </c>
      <c r="R18" s="47" t="s">
        <v>59</v>
      </c>
      <c r="S18" s="48">
        <f t="shared" ref="S18:S31" si="2">C18</f>
        <v>51003</v>
      </c>
      <c r="T18" s="32">
        <f t="shared" ref="T18:T25" si="3">IF(AND(L18&lt;&gt;"[X]",S18&lt;5000),I18,0)</f>
        <v>0</v>
      </c>
      <c r="U18" s="31" t="str">
        <f t="shared" ref="U18:U31" si="4">B18</f>
        <v>AGEC</v>
      </c>
      <c r="V18" s="32">
        <f t="shared" ref="V18:V25" si="5">IF(AND(L18&lt;&gt;"[X]",U18="AGEC"),I18,0)</f>
        <v>0</v>
      </c>
    </row>
    <row r="19" spans="2:22" x14ac:dyDescent="0.45">
      <c r="B19" s="73" t="s">
        <v>56</v>
      </c>
      <c r="C19" s="73">
        <v>54003</v>
      </c>
      <c r="D19" s="74" t="s">
        <v>60</v>
      </c>
      <c r="F19" s="75"/>
      <c r="G19" s="75"/>
      <c r="H19" s="1"/>
      <c r="I19" s="76">
        <v>3</v>
      </c>
      <c r="J19" s="1"/>
      <c r="K19" s="70"/>
      <c r="L19" s="71" t="str">
        <f t="shared" si="0"/>
        <v>[X]</v>
      </c>
      <c r="M19" s="41"/>
      <c r="N19" s="72" t="str">
        <f t="shared" si="1"/>
        <v xml:space="preserve">NA </v>
      </c>
      <c r="P19" s="45" t="s">
        <v>61</v>
      </c>
      <c r="Q19" s="32" t="s">
        <v>54</v>
      </c>
      <c r="R19" s="47" t="s">
        <v>62</v>
      </c>
      <c r="S19" s="48">
        <f t="shared" si="2"/>
        <v>54003</v>
      </c>
      <c r="T19" s="32">
        <f t="shared" si="3"/>
        <v>0</v>
      </c>
      <c r="U19" s="31" t="str">
        <f t="shared" si="4"/>
        <v>AGEC</v>
      </c>
      <c r="V19" s="32">
        <f t="shared" si="5"/>
        <v>0</v>
      </c>
    </row>
    <row r="20" spans="2:22" x14ac:dyDescent="0.45">
      <c r="B20" s="77" t="s">
        <v>56</v>
      </c>
      <c r="C20" s="77">
        <v>53003</v>
      </c>
      <c r="D20" s="78" t="s">
        <v>63</v>
      </c>
      <c r="F20" s="38"/>
      <c r="G20" s="38"/>
      <c r="H20" s="1"/>
      <c r="I20" s="69">
        <v>3</v>
      </c>
      <c r="J20" s="1"/>
      <c r="K20" s="79"/>
      <c r="L20" s="40" t="str">
        <f t="shared" si="0"/>
        <v>[X]</v>
      </c>
      <c r="M20" s="41"/>
      <c r="N20" s="41" t="str">
        <f t="shared" si="1"/>
        <v xml:space="preserve">NA </v>
      </c>
      <c r="P20" s="45" t="s">
        <v>64</v>
      </c>
      <c r="Q20" s="46" t="s">
        <v>54</v>
      </c>
      <c r="R20" s="47" t="s">
        <v>65</v>
      </c>
      <c r="S20" s="48">
        <f t="shared" si="2"/>
        <v>53003</v>
      </c>
      <c r="T20" s="32">
        <f t="shared" si="3"/>
        <v>0</v>
      </c>
      <c r="U20" s="31" t="str">
        <f t="shared" si="4"/>
        <v>AGEC</v>
      </c>
      <c r="V20" s="32">
        <f t="shared" si="5"/>
        <v>0</v>
      </c>
    </row>
    <row r="21" spans="2:22" x14ac:dyDescent="0.45">
      <c r="B21" s="67" t="s">
        <v>56</v>
      </c>
      <c r="C21" s="77" t="s">
        <v>66</v>
      </c>
      <c r="D21" s="78" t="s">
        <v>67</v>
      </c>
      <c r="F21" s="38"/>
      <c r="G21" s="38"/>
      <c r="H21" s="1"/>
      <c r="I21" s="69"/>
      <c r="J21" s="1"/>
      <c r="K21" s="39"/>
      <c r="L21" s="40" t="str">
        <f t="shared" si="0"/>
        <v>[X]</v>
      </c>
      <c r="M21" s="41"/>
      <c r="N21" s="41" t="str">
        <f t="shared" si="1"/>
        <v xml:space="preserve">NA </v>
      </c>
      <c r="P21" s="80" t="s">
        <v>68</v>
      </c>
      <c r="Q21" s="81" t="s">
        <v>54</v>
      </c>
      <c r="R21" s="47" t="s">
        <v>69</v>
      </c>
      <c r="S21" s="48" t="str">
        <f t="shared" si="2"/>
        <v>41103/51103</v>
      </c>
      <c r="T21" s="32">
        <f t="shared" si="3"/>
        <v>0</v>
      </c>
      <c r="U21" s="31" t="str">
        <f t="shared" si="4"/>
        <v>AGEC</v>
      </c>
      <c r="V21" s="32">
        <f t="shared" si="5"/>
        <v>0</v>
      </c>
    </row>
    <row r="22" spans="2:22" x14ac:dyDescent="0.45">
      <c r="B22" s="77" t="s">
        <v>56</v>
      </c>
      <c r="C22" s="77" t="s">
        <v>70</v>
      </c>
      <c r="D22" s="78" t="s">
        <v>71</v>
      </c>
      <c r="F22" s="38"/>
      <c r="G22" s="38"/>
      <c r="H22" s="1"/>
      <c r="I22" s="69"/>
      <c r="J22" s="1"/>
      <c r="K22" s="39"/>
      <c r="L22" s="40" t="str">
        <f t="shared" si="0"/>
        <v>[X]</v>
      </c>
      <c r="M22" s="41"/>
      <c r="N22" s="41" t="str">
        <f t="shared" si="1"/>
        <v xml:space="preserve">NA </v>
      </c>
      <c r="P22" s="45"/>
      <c r="Q22" s="32"/>
      <c r="R22" s="47" t="s">
        <v>72</v>
      </c>
      <c r="S22" s="48" t="str">
        <f t="shared" si="2"/>
        <v>43003/52003</v>
      </c>
      <c r="T22" s="32">
        <f t="shared" si="3"/>
        <v>0</v>
      </c>
      <c r="U22" s="31" t="str">
        <f t="shared" si="4"/>
        <v>AGEC</v>
      </c>
      <c r="V22" s="32">
        <f t="shared" si="5"/>
        <v>0</v>
      </c>
    </row>
    <row r="23" spans="2:22" x14ac:dyDescent="0.45">
      <c r="B23" s="77" t="s">
        <v>56</v>
      </c>
      <c r="C23" s="77" t="s">
        <v>73</v>
      </c>
      <c r="D23" s="78" t="s">
        <v>74</v>
      </c>
      <c r="F23" s="38"/>
      <c r="G23" s="38"/>
      <c r="H23" s="1"/>
      <c r="I23" s="69"/>
      <c r="J23" s="1"/>
      <c r="K23" s="39"/>
      <c r="L23" s="40" t="str">
        <f t="shared" si="0"/>
        <v>[X]</v>
      </c>
      <c r="M23" s="41"/>
      <c r="N23" s="41" t="str">
        <f t="shared" si="1"/>
        <v xml:space="preserve">NA </v>
      </c>
      <c r="P23" s="45"/>
      <c r="Q23" s="46"/>
      <c r="R23" s="47" t="s">
        <v>75</v>
      </c>
      <c r="S23" s="48" t="str">
        <f t="shared" si="2"/>
        <v>43703/50703</v>
      </c>
      <c r="T23" s="32">
        <f t="shared" si="3"/>
        <v>0</v>
      </c>
      <c r="U23" s="31" t="str">
        <f t="shared" si="4"/>
        <v>AGEC</v>
      </c>
      <c r="V23" s="32">
        <f t="shared" si="5"/>
        <v>0</v>
      </c>
    </row>
    <row r="24" spans="2:22" x14ac:dyDescent="0.45">
      <c r="B24" s="77" t="s">
        <v>56</v>
      </c>
      <c r="C24" s="77" t="s">
        <v>76</v>
      </c>
      <c r="D24" s="78" t="s">
        <v>77</v>
      </c>
      <c r="E24" s="82"/>
      <c r="F24" s="83"/>
      <c r="G24" s="83"/>
      <c r="H24" s="84"/>
      <c r="I24" s="69"/>
      <c r="J24" s="84"/>
      <c r="K24" s="85"/>
      <c r="L24" s="40" t="str">
        <f t="shared" si="0"/>
        <v>[X]</v>
      </c>
      <c r="M24" s="86"/>
      <c r="N24" s="41" t="str">
        <f t="shared" si="1"/>
        <v xml:space="preserve">NA </v>
      </c>
      <c r="P24" s="45"/>
      <c r="Q24" s="32"/>
      <c r="R24" s="47" t="s">
        <v>78</v>
      </c>
      <c r="S24" s="87" t="str">
        <f t="shared" si="2"/>
        <v>43803/50803</v>
      </c>
      <c r="T24" s="32">
        <f t="shared" si="3"/>
        <v>0</v>
      </c>
      <c r="U24" s="31" t="str">
        <f t="shared" si="4"/>
        <v>AGEC</v>
      </c>
      <c r="V24" s="32">
        <f t="shared" si="5"/>
        <v>0</v>
      </c>
    </row>
    <row r="25" spans="2:22" x14ac:dyDescent="0.45">
      <c r="B25" s="88" t="s">
        <v>56</v>
      </c>
      <c r="C25" s="89" t="s">
        <v>79</v>
      </c>
      <c r="D25" s="88" t="s">
        <v>80</v>
      </c>
      <c r="E25" s="90"/>
      <c r="F25" s="91"/>
      <c r="G25" s="91"/>
      <c r="H25" s="92"/>
      <c r="I25" s="93"/>
      <c r="J25" s="92"/>
      <c r="K25" s="51"/>
      <c r="L25" s="94" t="str">
        <f t="shared" si="0"/>
        <v>[X]</v>
      </c>
      <c r="M25" s="95"/>
      <c r="N25" s="52" t="str">
        <f t="shared" si="1"/>
        <v xml:space="preserve">NA </v>
      </c>
      <c r="P25" s="45"/>
      <c r="Q25" s="46"/>
      <c r="R25" s="47" t="s">
        <v>81</v>
      </c>
      <c r="S25" s="48" t="str">
        <f t="shared" si="2"/>
        <v>46003/56003</v>
      </c>
      <c r="T25" s="32">
        <f t="shared" si="3"/>
        <v>0</v>
      </c>
      <c r="U25" s="31" t="str">
        <f t="shared" si="4"/>
        <v>AGEC</v>
      </c>
      <c r="V25" s="32">
        <f t="shared" si="5"/>
        <v>0</v>
      </c>
    </row>
    <row r="26" spans="2:22" x14ac:dyDescent="0.45">
      <c r="B26" s="67" t="s">
        <v>56</v>
      </c>
      <c r="C26" s="77">
        <v>51403</v>
      </c>
      <c r="D26" s="78" t="s">
        <v>82</v>
      </c>
      <c r="F26" s="38"/>
      <c r="G26" s="38"/>
      <c r="H26" s="1"/>
      <c r="I26" s="69">
        <v>3</v>
      </c>
      <c r="J26" s="1"/>
      <c r="K26" s="39"/>
      <c r="L26" s="40" t="str">
        <f t="shared" si="0"/>
        <v>[X]</v>
      </c>
      <c r="M26" s="41"/>
      <c r="N26" s="41" t="str">
        <f t="shared" si="1"/>
        <v xml:space="preserve">NA </v>
      </c>
      <c r="P26" s="45"/>
      <c r="Q26" s="46"/>
      <c r="R26" s="47" t="s">
        <v>83</v>
      </c>
      <c r="S26" s="48">
        <f t="shared" si="2"/>
        <v>51403</v>
      </c>
      <c r="T26" s="32">
        <f>IF(AND(L26&lt;&gt;"[X]",S26&lt;5000),I26,0)</f>
        <v>0</v>
      </c>
      <c r="U26" s="31" t="str">
        <f t="shared" si="4"/>
        <v>AGEC</v>
      </c>
      <c r="V26" s="32">
        <f>IF(AND(L26&lt;&gt;"[X]",U26="AGEC"),I26,0)</f>
        <v>0</v>
      </c>
    </row>
    <row r="27" spans="2:22" x14ac:dyDescent="0.45">
      <c r="B27" s="67" t="s">
        <v>56</v>
      </c>
      <c r="C27" s="77" t="s">
        <v>84</v>
      </c>
      <c r="D27" s="78" t="s">
        <v>85</v>
      </c>
      <c r="F27" s="38"/>
      <c r="G27" s="38"/>
      <c r="H27" s="1"/>
      <c r="I27" s="69"/>
      <c r="J27" s="1"/>
      <c r="K27" s="39"/>
      <c r="L27" s="40" t="str">
        <f t="shared" si="0"/>
        <v>[X]</v>
      </c>
      <c r="M27" s="41"/>
      <c r="N27" s="41" t="str">
        <f t="shared" si="1"/>
        <v xml:space="preserve">NA </v>
      </c>
      <c r="P27" s="80"/>
      <c r="Q27" s="81"/>
      <c r="R27" s="96" t="s">
        <v>86</v>
      </c>
      <c r="S27" s="48" t="str">
        <f t="shared" si="2"/>
        <v>43703/52103</v>
      </c>
      <c r="T27" s="32">
        <f>IF(AND(L27&lt;&gt;"[X]",S27&lt;5000),I27,0)</f>
        <v>0</v>
      </c>
      <c r="U27" s="31" t="str">
        <f t="shared" si="4"/>
        <v>AGEC</v>
      </c>
      <c r="V27" s="32">
        <f>IF(AND(L27&lt;&gt;"[X]",U27="AGEC"),I27,0)</f>
        <v>0</v>
      </c>
    </row>
    <row r="28" spans="2:22" x14ac:dyDescent="0.45">
      <c r="B28" s="67" t="s">
        <v>56</v>
      </c>
      <c r="C28" s="77" t="s">
        <v>87</v>
      </c>
      <c r="D28" s="78" t="s">
        <v>88</v>
      </c>
      <c r="F28" s="38"/>
      <c r="G28" s="38"/>
      <c r="H28" s="1"/>
      <c r="I28" s="69"/>
      <c r="J28" s="1"/>
      <c r="K28" s="39"/>
      <c r="L28" s="40" t="str">
        <f t="shared" si="0"/>
        <v>[X]</v>
      </c>
      <c r="M28" s="41"/>
      <c r="N28" s="41" t="str">
        <f t="shared" si="1"/>
        <v xml:space="preserve">NA </v>
      </c>
      <c r="P28" s="97"/>
      <c r="Q28" s="98"/>
      <c r="R28" s="99"/>
      <c r="S28" s="48" t="str">
        <f t="shared" si="2"/>
        <v>43203/51203</v>
      </c>
      <c r="T28" s="32"/>
      <c r="U28" s="31" t="str">
        <f t="shared" si="4"/>
        <v>AGEC</v>
      </c>
      <c r="V28" s="32"/>
    </row>
    <row r="29" spans="2:22" x14ac:dyDescent="0.45">
      <c r="B29" s="67" t="s">
        <v>56</v>
      </c>
      <c r="C29" s="77" t="s">
        <v>89</v>
      </c>
      <c r="D29" s="78" t="s">
        <v>90</v>
      </c>
      <c r="F29" s="38"/>
      <c r="G29" s="38"/>
      <c r="H29" s="1"/>
      <c r="I29" s="69"/>
      <c r="J29" s="1"/>
      <c r="K29" s="85"/>
      <c r="L29" s="40" t="str">
        <f t="shared" si="0"/>
        <v>[X]</v>
      </c>
      <c r="M29" s="41"/>
      <c r="N29" s="41" t="str">
        <f t="shared" si="1"/>
        <v xml:space="preserve">NA </v>
      </c>
      <c r="P29" s="100"/>
      <c r="Q29" s="101"/>
      <c r="R29" s="102"/>
      <c r="S29" s="48" t="str">
        <f t="shared" si="2"/>
        <v>44003/50503</v>
      </c>
      <c r="T29" s="32">
        <f>IF(AND(L29&lt;&gt;"[X]",S29&lt;5000),I29,0)</f>
        <v>0</v>
      </c>
      <c r="U29" s="31" t="str">
        <f t="shared" si="4"/>
        <v>AGEC</v>
      </c>
      <c r="V29" s="32">
        <f>IF(AND(L29&lt;&gt;"[X]",U29="AGEC"),I29,0)</f>
        <v>0</v>
      </c>
    </row>
    <row r="30" spans="2:22" x14ac:dyDescent="0.45">
      <c r="B30" s="67" t="s">
        <v>56</v>
      </c>
      <c r="C30" s="77" t="s">
        <v>91</v>
      </c>
      <c r="D30" s="78" t="s">
        <v>92</v>
      </c>
      <c r="F30" s="38"/>
      <c r="G30" s="38"/>
      <c r="H30" s="1"/>
      <c r="I30" s="69"/>
      <c r="J30" s="1"/>
      <c r="K30" s="85"/>
      <c r="L30" s="40" t="str">
        <f t="shared" si="0"/>
        <v>[X]</v>
      </c>
      <c r="M30" s="41"/>
      <c r="N30" s="41" t="str">
        <f>IF(OR(L30="[X]",L30="NA"),"NA ",I30*L30)</f>
        <v xml:space="preserve">NA </v>
      </c>
      <c r="S30" s="48" t="str">
        <f t="shared" si="2"/>
        <v>43403/54103</v>
      </c>
      <c r="T30" s="32">
        <f>IF(AND(L30&lt;&gt;"[X]",S30&lt;5000),I30,0)</f>
        <v>0</v>
      </c>
      <c r="U30" s="31" t="str">
        <f t="shared" si="4"/>
        <v>AGEC</v>
      </c>
      <c r="V30" s="32">
        <f>IF(AND(L30&lt;&gt;"[X]",U30="AGEC"),I30,0)</f>
        <v>0</v>
      </c>
    </row>
    <row r="31" spans="2:22" ht="15.4" thickBot="1" x14ac:dyDescent="0.5">
      <c r="B31" s="103" t="s">
        <v>56</v>
      </c>
      <c r="C31" s="104">
        <v>50101</v>
      </c>
      <c r="D31" s="103" t="s">
        <v>93</v>
      </c>
      <c r="E31" s="59"/>
      <c r="F31" s="105"/>
      <c r="G31" s="105"/>
      <c r="H31" s="24"/>
      <c r="I31" s="106">
        <v>1</v>
      </c>
      <c r="J31" s="24"/>
      <c r="K31" s="70"/>
      <c r="L31" s="107" t="str">
        <f t="shared" si="0"/>
        <v>[X]</v>
      </c>
      <c r="M31" s="61"/>
      <c r="N31" s="108" t="str">
        <f>IF(OR(L31="[X]",L31="NA"),"NA ",I31*L31)</f>
        <v xml:space="preserve">NA </v>
      </c>
      <c r="P31" s="67"/>
      <c r="Q31" s="109"/>
      <c r="S31" s="48">
        <f t="shared" si="2"/>
        <v>50101</v>
      </c>
      <c r="T31" s="32">
        <f>IF(AND(L31&lt;&gt;"[X]",S31&lt;5000),I31,0)</f>
        <v>0</v>
      </c>
      <c r="U31" s="31" t="str">
        <f t="shared" si="4"/>
        <v>AGEC</v>
      </c>
      <c r="V31" s="32">
        <f>IF(AND(L31&lt;&gt;"[X]",U31="AGEC"),I31,0)</f>
        <v>0</v>
      </c>
    </row>
    <row r="32" spans="2:22" ht="14.65" thickTop="1" x14ac:dyDescent="0.45">
      <c r="B32" s="63" t="s">
        <v>94</v>
      </c>
      <c r="C32" s="63"/>
      <c r="D32" s="63"/>
      <c r="F32" s="29" t="s">
        <v>15</v>
      </c>
      <c r="G32" s="29" t="s">
        <v>16</v>
      </c>
      <c r="H32" s="29"/>
      <c r="I32" s="29" t="s">
        <v>17</v>
      </c>
      <c r="J32" s="29"/>
      <c r="K32" s="30" t="s">
        <v>18</v>
      </c>
      <c r="L32" s="30" t="s">
        <v>19</v>
      </c>
      <c r="M32" s="30"/>
      <c r="N32" s="30" t="s">
        <v>20</v>
      </c>
      <c r="O32" s="110"/>
      <c r="S32" s="48"/>
      <c r="T32" s="32"/>
      <c r="U32" s="31"/>
      <c r="V32" s="32"/>
    </row>
    <row r="33" spans="2:23" x14ac:dyDescent="0.45">
      <c r="B33" s="67" t="s">
        <v>56</v>
      </c>
      <c r="C33" s="77">
        <v>51503</v>
      </c>
      <c r="D33" s="78" t="s">
        <v>95</v>
      </c>
      <c r="F33" s="38"/>
      <c r="G33" s="38"/>
      <c r="H33" s="1"/>
      <c r="I33" s="69">
        <v>3</v>
      </c>
      <c r="J33" s="1"/>
      <c r="K33" s="79"/>
      <c r="L33" s="40" t="str">
        <f t="shared" ref="L33:L39" si="6">IF(K33="","[X]",VLOOKUP(K33,$P$10:$Q$36,2,FALSE))</f>
        <v>[X]</v>
      </c>
      <c r="M33" s="41"/>
      <c r="N33" s="41" t="str">
        <f t="shared" si="1"/>
        <v xml:space="preserve">NA </v>
      </c>
      <c r="S33" s="48">
        <f t="shared" ref="S33:S39" si="7">C33</f>
        <v>51503</v>
      </c>
      <c r="T33" s="32">
        <f t="shared" ref="T33:T39" si="8">IF(AND(L33&lt;&gt;"[X]",S33&lt;5000),I33,0)</f>
        <v>0</v>
      </c>
      <c r="U33" s="31" t="str">
        <f t="shared" ref="U33:U39" si="9">B33</f>
        <v>AGEC</v>
      </c>
      <c r="V33" s="32">
        <f t="shared" ref="V33:V39" si="10">IF(AND(L33&lt;&gt;"[X]",U33="AGEC"),I33,0)</f>
        <v>0</v>
      </c>
    </row>
    <row r="34" spans="2:23" x14ac:dyDescent="0.45">
      <c r="B34" s="78" t="s">
        <v>56</v>
      </c>
      <c r="C34" s="77">
        <v>56203</v>
      </c>
      <c r="D34" s="78" t="s">
        <v>96</v>
      </c>
      <c r="F34" s="38"/>
      <c r="G34" s="38"/>
      <c r="H34" s="1"/>
      <c r="I34" s="69">
        <v>3</v>
      </c>
      <c r="J34" s="1"/>
      <c r="K34" s="39"/>
      <c r="L34" s="40" t="str">
        <f t="shared" si="6"/>
        <v>[X]</v>
      </c>
      <c r="M34" s="41"/>
      <c r="N34" s="41" t="str">
        <f t="shared" si="1"/>
        <v xml:space="preserve">NA </v>
      </c>
      <c r="S34" s="48">
        <f t="shared" si="7"/>
        <v>56203</v>
      </c>
      <c r="T34" s="32">
        <f t="shared" si="8"/>
        <v>0</v>
      </c>
      <c r="U34" s="31" t="str">
        <f t="shared" si="9"/>
        <v>AGEC</v>
      </c>
      <c r="V34" s="32">
        <f t="shared" si="10"/>
        <v>0</v>
      </c>
    </row>
    <row r="35" spans="2:23" x14ac:dyDescent="0.45">
      <c r="B35" s="78" t="s">
        <v>56</v>
      </c>
      <c r="C35" s="77">
        <v>51303</v>
      </c>
      <c r="D35" s="78" t="s">
        <v>97</v>
      </c>
      <c r="F35" s="38"/>
      <c r="G35" s="38"/>
      <c r="H35" s="1"/>
      <c r="I35" s="69"/>
      <c r="J35" s="1"/>
      <c r="K35" s="39"/>
      <c r="L35" s="40" t="str">
        <f t="shared" si="6"/>
        <v>[X]</v>
      </c>
      <c r="M35" s="41"/>
      <c r="N35" s="41" t="str">
        <f t="shared" si="1"/>
        <v xml:space="preserve">NA </v>
      </c>
      <c r="S35" s="48">
        <f t="shared" si="7"/>
        <v>51303</v>
      </c>
      <c r="T35" s="32">
        <f t="shared" si="8"/>
        <v>0</v>
      </c>
      <c r="U35" s="31" t="str">
        <f t="shared" si="9"/>
        <v>AGEC</v>
      </c>
      <c r="V35" s="32">
        <f t="shared" si="10"/>
        <v>0</v>
      </c>
    </row>
    <row r="36" spans="2:23" x14ac:dyDescent="0.45">
      <c r="B36" s="78" t="s">
        <v>98</v>
      </c>
      <c r="C36" s="77" t="s">
        <v>79</v>
      </c>
      <c r="D36" s="78" t="s">
        <v>99</v>
      </c>
      <c r="E36" s="111"/>
      <c r="F36" s="112"/>
      <c r="G36" s="112"/>
      <c r="H36" s="113"/>
      <c r="I36" s="69"/>
      <c r="J36" s="113"/>
      <c r="K36" s="39"/>
      <c r="L36" s="114" t="str">
        <f t="shared" si="6"/>
        <v>[X]</v>
      </c>
      <c r="M36" s="115"/>
      <c r="N36" s="41" t="str">
        <f t="shared" si="1"/>
        <v xml:space="preserve">NA </v>
      </c>
      <c r="S36" s="48" t="str">
        <f t="shared" si="7"/>
        <v>46003/56003</v>
      </c>
      <c r="T36" s="32">
        <f t="shared" si="8"/>
        <v>0</v>
      </c>
      <c r="U36" s="31" t="str">
        <f t="shared" si="9"/>
        <v>AGEC 41603/50603</v>
      </c>
      <c r="V36" s="32">
        <f t="shared" si="10"/>
        <v>0</v>
      </c>
    </row>
    <row r="37" spans="2:23" x14ac:dyDescent="0.45">
      <c r="B37" s="78" t="s">
        <v>56</v>
      </c>
      <c r="C37" s="77" t="s">
        <v>100</v>
      </c>
      <c r="D37" s="78" t="s">
        <v>101</v>
      </c>
      <c r="E37" s="111"/>
      <c r="F37" s="112"/>
      <c r="G37" s="112"/>
      <c r="H37" s="113"/>
      <c r="I37" s="69"/>
      <c r="J37" s="113"/>
      <c r="K37" s="39"/>
      <c r="L37" s="114" t="str">
        <f t="shared" si="6"/>
        <v>[X]</v>
      </c>
      <c r="M37" s="115"/>
      <c r="N37" s="41" t="str">
        <f t="shared" si="1"/>
        <v xml:space="preserve">NA </v>
      </c>
      <c r="P37" s="67"/>
      <c r="Q37" s="109"/>
      <c r="S37" s="48" t="str">
        <f t="shared" si="7"/>
        <v>46103/52303</v>
      </c>
      <c r="T37" s="32">
        <f t="shared" si="8"/>
        <v>0</v>
      </c>
      <c r="U37" s="31" t="str">
        <f t="shared" si="9"/>
        <v>AGEC</v>
      </c>
      <c r="V37" s="32">
        <f t="shared" si="10"/>
        <v>0</v>
      </c>
    </row>
    <row r="38" spans="2:23" x14ac:dyDescent="0.45">
      <c r="B38" s="78" t="s">
        <v>56</v>
      </c>
      <c r="C38" s="77" t="s">
        <v>102</v>
      </c>
      <c r="D38" s="78" t="s">
        <v>103</v>
      </c>
      <c r="E38" s="111"/>
      <c r="F38" s="112"/>
      <c r="G38" s="112"/>
      <c r="H38" s="113"/>
      <c r="I38" s="69"/>
      <c r="J38" s="113"/>
      <c r="K38" s="39"/>
      <c r="L38" s="114" t="str">
        <f t="shared" si="6"/>
        <v>[X]</v>
      </c>
      <c r="M38" s="115"/>
      <c r="N38" s="41" t="str">
        <f t="shared" si="1"/>
        <v xml:space="preserve">NA </v>
      </c>
      <c r="P38" s="67"/>
      <c r="Q38" s="109"/>
      <c r="S38" s="48" t="str">
        <f t="shared" si="7"/>
        <v>46203/52203</v>
      </c>
      <c r="T38" s="32">
        <f t="shared" si="8"/>
        <v>0</v>
      </c>
      <c r="U38" s="31" t="str">
        <f t="shared" si="9"/>
        <v>AGEC</v>
      </c>
      <c r="V38" s="32">
        <f t="shared" si="10"/>
        <v>0</v>
      </c>
    </row>
    <row r="39" spans="2:23" ht="14.65" thickBot="1" x14ac:dyDescent="0.5">
      <c r="B39" s="78" t="s">
        <v>56</v>
      </c>
      <c r="C39" s="77" t="s">
        <v>79</v>
      </c>
      <c r="D39" s="78" t="s">
        <v>80</v>
      </c>
      <c r="E39" s="111"/>
      <c r="F39" s="112"/>
      <c r="G39" s="112"/>
      <c r="H39" s="113"/>
      <c r="I39" s="69"/>
      <c r="J39" s="113"/>
      <c r="K39" s="51"/>
      <c r="L39" s="114" t="str">
        <f t="shared" si="6"/>
        <v>[X]</v>
      </c>
      <c r="M39" s="115"/>
      <c r="N39" s="41" t="str">
        <f t="shared" si="1"/>
        <v xml:space="preserve">NA </v>
      </c>
      <c r="P39" s="67"/>
      <c r="Q39" s="109"/>
      <c r="S39" s="48" t="str">
        <f t="shared" si="7"/>
        <v>46003/56003</v>
      </c>
      <c r="T39" s="32">
        <f t="shared" si="8"/>
        <v>0</v>
      </c>
      <c r="U39" s="31" t="str">
        <f t="shared" si="9"/>
        <v>AGEC</v>
      </c>
      <c r="V39" s="32">
        <f t="shared" si="10"/>
        <v>0</v>
      </c>
    </row>
    <row r="40" spans="2:23" ht="15.4" thickTop="1" x14ac:dyDescent="0.45">
      <c r="B40" s="63" t="s">
        <v>104</v>
      </c>
      <c r="C40" s="63"/>
      <c r="D40" s="63"/>
      <c r="E40" s="116"/>
      <c r="F40" s="29" t="s">
        <v>15</v>
      </c>
      <c r="G40" s="29" t="s">
        <v>16</v>
      </c>
      <c r="H40" s="29"/>
      <c r="I40" s="29" t="s">
        <v>17</v>
      </c>
      <c r="J40" s="29"/>
      <c r="K40" s="30" t="s">
        <v>18</v>
      </c>
      <c r="L40" s="30" t="s">
        <v>19</v>
      </c>
      <c r="M40" s="30"/>
      <c r="N40" s="30" t="s">
        <v>20</v>
      </c>
      <c r="P40" s="67"/>
      <c r="Q40" s="109"/>
      <c r="S40" s="48"/>
      <c r="T40" s="32"/>
      <c r="U40" s="31"/>
      <c r="V40" s="32"/>
    </row>
    <row r="41" spans="2:23" x14ac:dyDescent="0.45">
      <c r="B41" s="36" t="s">
        <v>25</v>
      </c>
      <c r="C41" s="37" t="s">
        <v>26</v>
      </c>
      <c r="D41" s="117" t="s">
        <v>105</v>
      </c>
      <c r="F41" s="38"/>
      <c r="G41" s="38"/>
      <c r="H41" s="1"/>
      <c r="I41" s="39">
        <v>3</v>
      </c>
      <c r="J41" s="1"/>
      <c r="K41" s="79"/>
      <c r="L41" s="40" t="str">
        <f>IF(K41="","[X]",VLOOKUP(K41,$P$10:$Q$29,2,FALSE))</f>
        <v>[X]</v>
      </c>
      <c r="M41" s="41"/>
      <c r="N41" s="41" t="str">
        <f>IF(OR(L41="[X]",L41="NA"),"NA ",I41*L41)</f>
        <v xml:space="preserve">NA </v>
      </c>
      <c r="P41" s="67"/>
      <c r="Q41" s="109"/>
      <c r="S41" s="48" t="str">
        <f>C41</f>
        <v>NUM</v>
      </c>
      <c r="T41" s="32">
        <f>IF(AND(L41&lt;&gt;"[X]",S41&lt;5000),I41,0)</f>
        <v>0</v>
      </c>
      <c r="U41" s="31" t="str">
        <f t="shared" ref="U41:U45" si="11">B41</f>
        <v>ALPH</v>
      </c>
      <c r="V41" s="32">
        <f>IF(AND(L41&lt;&gt;"[X]",U41="AGEC"),I41,0)</f>
        <v>0</v>
      </c>
    </row>
    <row r="42" spans="2:23" x14ac:dyDescent="0.45">
      <c r="B42" s="36" t="s">
        <v>25</v>
      </c>
      <c r="C42" s="37" t="s">
        <v>26</v>
      </c>
      <c r="D42" s="117" t="s">
        <v>106</v>
      </c>
      <c r="F42" s="38"/>
      <c r="G42" s="38"/>
      <c r="H42" s="1"/>
      <c r="I42" s="39">
        <v>3</v>
      </c>
      <c r="J42" s="1"/>
      <c r="K42" s="39"/>
      <c r="L42" s="40" t="str">
        <f>IF(K42="","[X]",VLOOKUP(K42,$P$10:$Q$29,2,FALSE))</f>
        <v>[X]</v>
      </c>
      <c r="M42" s="41"/>
      <c r="N42" s="41" t="str">
        <f>IF(OR(L42="[X]",L42="NA"),"NA ",I42*L42)</f>
        <v xml:space="preserve">NA </v>
      </c>
      <c r="P42" s="67"/>
      <c r="Q42" s="109"/>
      <c r="S42" s="48" t="str">
        <f>C42</f>
        <v>NUM</v>
      </c>
      <c r="T42" s="32">
        <f>IF(AND(L42&lt;&gt;"[X]",S42&lt;5000),I42,0)</f>
        <v>0</v>
      </c>
      <c r="U42" s="31" t="str">
        <f t="shared" si="11"/>
        <v>ALPH</v>
      </c>
      <c r="V42" s="32">
        <f>IF(AND(L42&lt;&gt;"[X]",U42="AGEC"),I42,0)</f>
        <v>0</v>
      </c>
    </row>
    <row r="43" spans="2:23" x14ac:dyDescent="0.45">
      <c r="B43" s="36" t="s">
        <v>25</v>
      </c>
      <c r="C43" s="37" t="s">
        <v>26</v>
      </c>
      <c r="D43" s="117" t="s">
        <v>107</v>
      </c>
      <c r="F43" s="38"/>
      <c r="G43" s="38"/>
      <c r="H43" s="1"/>
      <c r="I43" s="39">
        <v>3</v>
      </c>
      <c r="J43" s="1"/>
      <c r="K43" s="39"/>
      <c r="L43" s="40" t="str">
        <f>IF(K43="","[X]",VLOOKUP(K43,$P$10:$Q$29,2,FALSE))</f>
        <v>[X]</v>
      </c>
      <c r="M43" s="41"/>
      <c r="N43" s="41" t="str">
        <f t="shared" ref="N43:N45" si="12">IF(OR(L43="[X]",L43="NA"),"NA ",I43*L43)</f>
        <v xml:space="preserve">NA </v>
      </c>
      <c r="P43" s="67"/>
      <c r="Q43" s="109"/>
      <c r="S43" s="48" t="str">
        <f>C43</f>
        <v>NUM</v>
      </c>
      <c r="T43" s="32">
        <f>IF(AND(L43&lt;&gt;"[X]",S43&lt;5000),I43,0)</f>
        <v>0</v>
      </c>
      <c r="U43" s="31" t="str">
        <f t="shared" si="11"/>
        <v>ALPH</v>
      </c>
      <c r="V43" s="32">
        <f>IF(AND(L43&lt;&gt;"[X]",U43="AGEC"),I43,0)</f>
        <v>0</v>
      </c>
      <c r="W43" s="110"/>
    </row>
    <row r="44" spans="2:23" x14ac:dyDescent="0.45">
      <c r="B44" s="36" t="s">
        <v>25</v>
      </c>
      <c r="C44" s="37" t="s">
        <v>26</v>
      </c>
      <c r="D44" s="117" t="s">
        <v>108</v>
      </c>
      <c r="F44" s="38"/>
      <c r="G44" s="38"/>
      <c r="H44" s="1"/>
      <c r="I44" s="39">
        <v>3</v>
      </c>
      <c r="J44" s="1"/>
      <c r="K44" s="39"/>
      <c r="L44" s="40" t="str">
        <f>IF(K44="","[X]",VLOOKUP(K44,$P$10:$Q$29,2,FALSE))</f>
        <v>[X]</v>
      </c>
      <c r="M44" s="41"/>
      <c r="N44" s="41" t="str">
        <f t="shared" si="12"/>
        <v xml:space="preserve">NA </v>
      </c>
      <c r="P44" s="67"/>
      <c r="Q44" s="109"/>
      <c r="S44" s="48" t="str">
        <f>C44</f>
        <v>NUM</v>
      </c>
      <c r="T44" s="32">
        <f>IF(AND(L44&lt;&gt;"[X]",S44&lt;5000),I44,0)</f>
        <v>0</v>
      </c>
      <c r="U44" s="31" t="str">
        <f t="shared" si="11"/>
        <v>ALPH</v>
      </c>
      <c r="V44" s="32">
        <f>IF(AND(L44&lt;&gt;"[X]",U44="AGEC"),I44,0)</f>
        <v>0</v>
      </c>
      <c r="W44" s="110"/>
    </row>
    <row r="45" spans="2:23" ht="14.65" thickBot="1" x14ac:dyDescent="0.5">
      <c r="B45" s="117" t="s">
        <v>25</v>
      </c>
      <c r="C45" s="118" t="s">
        <v>26</v>
      </c>
      <c r="D45" s="117" t="s">
        <v>109</v>
      </c>
      <c r="F45" s="38"/>
      <c r="G45" s="38"/>
      <c r="H45" s="1"/>
      <c r="I45" s="39"/>
      <c r="J45" s="1"/>
      <c r="K45" s="39"/>
      <c r="L45" s="40" t="str">
        <f>IF(K45="","[X]",VLOOKUP(K45,$P$10:$Q$29,2,FALSE))</f>
        <v>[X]</v>
      </c>
      <c r="M45" s="41"/>
      <c r="N45" s="41" t="str">
        <f t="shared" si="12"/>
        <v xml:space="preserve">NA </v>
      </c>
      <c r="P45" s="67"/>
      <c r="Q45" s="109"/>
      <c r="S45" s="48" t="str">
        <f>C45</f>
        <v>NUM</v>
      </c>
      <c r="T45" s="32">
        <f>IF(AND(L45&lt;&gt;"[X]",S45&lt;5000),I45,0)</f>
        <v>0</v>
      </c>
      <c r="U45" s="31" t="str">
        <f t="shared" si="11"/>
        <v>ALPH</v>
      </c>
      <c r="V45" s="32">
        <f>IF(AND(L45&lt;&gt;"[X]",U45="AGEC"),I45,0)</f>
        <v>0</v>
      </c>
      <c r="W45" s="110"/>
    </row>
    <row r="46" spans="2:23" ht="15.4" thickTop="1" x14ac:dyDescent="0.45">
      <c r="B46" s="119" t="s">
        <v>110</v>
      </c>
      <c r="C46" s="119"/>
      <c r="D46" s="119"/>
      <c r="E46" s="120"/>
      <c r="F46" s="121" t="s">
        <v>38</v>
      </c>
      <c r="G46" s="121"/>
      <c r="H46" s="122"/>
      <c r="I46" s="123">
        <f>SUMIF(L18:L45,"&gt;=0",I18:I45)</f>
        <v>0</v>
      </c>
      <c r="J46" s="124"/>
      <c r="K46" s="121" t="s">
        <v>111</v>
      </c>
      <c r="L46" s="121"/>
      <c r="M46" s="123"/>
      <c r="N46" s="123">
        <f>SUMIF(K18:K45,"T",I18:I45)</f>
        <v>0</v>
      </c>
      <c r="P46" s="67"/>
      <c r="Q46" s="109"/>
      <c r="S46" s="125" t="s">
        <v>112</v>
      </c>
      <c r="T46" s="126">
        <f>SUM(T18:T45)</f>
        <v>0</v>
      </c>
      <c r="U46" s="125" t="s">
        <v>113</v>
      </c>
      <c r="V46" s="126">
        <f>SUM(V18:V31, V33:V39,V41:V45)</f>
        <v>0</v>
      </c>
      <c r="W46" s="110"/>
    </row>
    <row r="47" spans="2:23" x14ac:dyDescent="0.45">
      <c r="B47" s="116"/>
      <c r="C47" s="116"/>
      <c r="D47" s="116"/>
      <c r="F47" s="56" t="s">
        <v>42</v>
      </c>
      <c r="G47" s="56"/>
      <c r="H47" s="127"/>
      <c r="I47" s="41">
        <f>SUMIF(L18:L45,"&gt;1.34",I18:I45)</f>
        <v>0</v>
      </c>
      <c r="J47" s="58"/>
      <c r="K47" s="56" t="s">
        <v>114</v>
      </c>
      <c r="L47" s="56"/>
      <c r="M47" s="41"/>
      <c r="N47" s="41">
        <f>SUMIF(K18:K45,"I",I18:I45)</f>
        <v>0</v>
      </c>
      <c r="P47" s="67"/>
      <c r="Q47" s="109"/>
      <c r="S47" s="128"/>
      <c r="T47" s="129"/>
      <c r="U47" s="129"/>
      <c r="V47" s="129"/>
      <c r="W47" s="110"/>
    </row>
    <row r="48" spans="2:23" x14ac:dyDescent="0.45">
      <c r="B48" s="116"/>
      <c r="C48" s="116"/>
      <c r="D48" s="116"/>
      <c r="F48" s="56" t="s">
        <v>46</v>
      </c>
      <c r="G48" s="56"/>
      <c r="H48" s="127"/>
      <c r="I48" s="40">
        <f>SUMPRODUCT(I18:I45,L18:L45)</f>
        <v>0</v>
      </c>
      <c r="J48" s="58"/>
      <c r="K48" s="56" t="s">
        <v>115</v>
      </c>
      <c r="L48" s="56"/>
      <c r="N48" s="41">
        <f>SUMIF(K18:K45,"S",I18:I45)</f>
        <v>0</v>
      </c>
      <c r="P48" s="67"/>
      <c r="Q48" s="109"/>
      <c r="S48" s="128"/>
      <c r="T48" s="129"/>
      <c r="U48" s="129"/>
      <c r="V48" s="129"/>
      <c r="W48" s="110"/>
    </row>
    <row r="49" spans="2:23" x14ac:dyDescent="0.45">
      <c r="B49" s="116"/>
      <c r="C49" s="116"/>
      <c r="D49" s="116"/>
      <c r="F49" s="56" t="s">
        <v>39</v>
      </c>
      <c r="G49" s="56"/>
      <c r="H49" s="127"/>
      <c r="I49" s="40" t="str">
        <f>IF(I46=0,"NA",I48/I46)</f>
        <v>NA</v>
      </c>
      <c r="J49" s="58"/>
      <c r="K49" s="130" t="s">
        <v>116</v>
      </c>
      <c r="L49" s="130"/>
      <c r="M49" s="41"/>
      <c r="N49" s="131">
        <f>I47+I50+N46+N47+N48</f>
        <v>0</v>
      </c>
      <c r="P49" s="67"/>
      <c r="Q49" s="109"/>
      <c r="S49" s="128"/>
      <c r="T49" s="129"/>
      <c r="U49" s="129"/>
      <c r="V49" s="129"/>
      <c r="W49" s="110"/>
    </row>
    <row r="50" spans="2:23" x14ac:dyDescent="0.45">
      <c r="B50" s="116"/>
      <c r="C50" s="116"/>
      <c r="D50" s="116"/>
      <c r="F50" s="56" t="s">
        <v>117</v>
      </c>
      <c r="G50" s="56"/>
      <c r="H50" s="127"/>
      <c r="I50" s="131">
        <f>SUMIF(K18:K45,"E",I18:I45)</f>
        <v>0</v>
      </c>
      <c r="J50" s="58"/>
      <c r="K50" s="56" t="s">
        <v>118</v>
      </c>
      <c r="L50" s="56"/>
      <c r="N50" s="41">
        <f>+V46</f>
        <v>0</v>
      </c>
      <c r="S50" s="110"/>
      <c r="T50" s="110"/>
      <c r="U50" s="110"/>
      <c r="V50" s="110"/>
      <c r="W50" s="110"/>
    </row>
    <row r="51" spans="2:23" ht="14.65" thickBot="1" x14ac:dyDescent="0.5">
      <c r="B51" s="59"/>
      <c r="C51" s="59"/>
      <c r="D51" s="59"/>
      <c r="E51" s="59"/>
      <c r="F51" s="132" t="s">
        <v>119</v>
      </c>
      <c r="G51" s="132"/>
      <c r="H51" s="59"/>
      <c r="I51" s="61">
        <f>T46</f>
        <v>0</v>
      </c>
      <c r="J51" s="61"/>
      <c r="K51" s="59"/>
      <c r="L51" s="59"/>
      <c r="M51" s="59"/>
      <c r="N51" s="59"/>
      <c r="S51" s="110"/>
      <c r="T51" s="110"/>
      <c r="U51" s="110"/>
      <c r="V51" s="110"/>
      <c r="W51" s="110"/>
    </row>
    <row r="52" spans="2:23" ht="14.65" thickTop="1" x14ac:dyDescent="0.45">
      <c r="P52" s="67"/>
      <c r="Q52" s="109"/>
    </row>
    <row r="53" spans="2:23" ht="15" x14ac:dyDescent="0.45">
      <c r="B53" s="133" t="s">
        <v>120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5"/>
      <c r="P53" s="67"/>
      <c r="Q53" s="109"/>
    </row>
    <row r="54" spans="2:23" ht="15" x14ac:dyDescent="0.45">
      <c r="B54" s="136" t="s">
        <v>121</v>
      </c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8"/>
      <c r="P54" s="67"/>
      <c r="Q54" s="109"/>
    </row>
    <row r="55" spans="2:23" ht="15" x14ac:dyDescent="0.45">
      <c r="B55" s="139" t="s">
        <v>122</v>
      </c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1"/>
    </row>
    <row r="56" spans="2:23" ht="15" x14ac:dyDescent="0.45">
      <c r="B56" s="139" t="s">
        <v>123</v>
      </c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1"/>
    </row>
    <row r="57" spans="2:23" ht="15" x14ac:dyDescent="0.45">
      <c r="B57" s="142" t="s">
        <v>124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4"/>
    </row>
    <row r="58" spans="2:23" ht="15" x14ac:dyDescent="0.45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</row>
    <row r="59" spans="2:23" x14ac:dyDescent="0.45">
      <c r="B59" s="146" t="s">
        <v>125</v>
      </c>
      <c r="C59" s="146"/>
      <c r="D59" s="146"/>
      <c r="E59" s="146"/>
      <c r="F59" s="146"/>
      <c r="I59" s="146" t="s">
        <v>126</v>
      </c>
      <c r="J59" s="146"/>
      <c r="K59" s="146"/>
      <c r="L59" s="146"/>
    </row>
    <row r="60" spans="2:23" x14ac:dyDescent="0.45">
      <c r="B60" s="49"/>
      <c r="C60" s="49"/>
      <c r="D60" s="49"/>
      <c r="E60" s="49"/>
      <c r="F60" s="49"/>
      <c r="I60" s="49"/>
      <c r="J60" s="49"/>
      <c r="K60" s="49"/>
      <c r="L60" s="49"/>
      <c r="M60" s="49"/>
      <c r="N60" s="49"/>
    </row>
    <row r="62" spans="2:23" x14ac:dyDescent="0.45">
      <c r="B62" s="147" t="s">
        <v>127</v>
      </c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9"/>
    </row>
    <row r="63" spans="2:23" x14ac:dyDescent="0.45">
      <c r="B63" s="150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51"/>
    </row>
    <row r="64" spans="2:23" x14ac:dyDescent="0.45">
      <c r="B64" s="150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51"/>
    </row>
    <row r="65" spans="2:14" x14ac:dyDescent="0.45">
      <c r="B65" s="152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4"/>
    </row>
    <row r="66" spans="2:14" x14ac:dyDescent="0.45">
      <c r="B66" s="155" t="s">
        <v>128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</row>
  </sheetData>
  <mergeCells count="53">
    <mergeCell ref="B65:N65"/>
    <mergeCell ref="B66:N66"/>
    <mergeCell ref="B56:N56"/>
    <mergeCell ref="B57:N57"/>
    <mergeCell ref="B59:F59"/>
    <mergeCell ref="I59:L59"/>
    <mergeCell ref="B63:N63"/>
    <mergeCell ref="B64:N64"/>
    <mergeCell ref="F50:G50"/>
    <mergeCell ref="K50:L50"/>
    <mergeCell ref="F51:G51"/>
    <mergeCell ref="B53:N53"/>
    <mergeCell ref="B54:N54"/>
    <mergeCell ref="B55:N55"/>
    <mergeCell ref="F47:G47"/>
    <mergeCell ref="K47:L47"/>
    <mergeCell ref="F48:G48"/>
    <mergeCell ref="K48:L48"/>
    <mergeCell ref="F49:G49"/>
    <mergeCell ref="K49:L49"/>
    <mergeCell ref="F16:G16"/>
    <mergeCell ref="K16:L16"/>
    <mergeCell ref="B17:D17"/>
    <mergeCell ref="B32:D32"/>
    <mergeCell ref="B40:D40"/>
    <mergeCell ref="B46:D46"/>
    <mergeCell ref="F46:G46"/>
    <mergeCell ref="K46:L46"/>
    <mergeCell ref="S9:T9"/>
    <mergeCell ref="U9:V9"/>
    <mergeCell ref="B14:D14"/>
    <mergeCell ref="F14:G14"/>
    <mergeCell ref="K14:L14"/>
    <mergeCell ref="F15:G15"/>
    <mergeCell ref="K15:L15"/>
    <mergeCell ref="B7:G7"/>
    <mergeCell ref="I7:J7"/>
    <mergeCell ref="K7:N7"/>
    <mergeCell ref="B8:G8"/>
    <mergeCell ref="K8:N8"/>
    <mergeCell ref="P8:V8"/>
    <mergeCell ref="B5:G5"/>
    <mergeCell ref="I5:J5"/>
    <mergeCell ref="K5:N5"/>
    <mergeCell ref="B6:G6"/>
    <mergeCell ref="I6:J6"/>
    <mergeCell ref="K6:N6"/>
    <mergeCell ref="B3:G3"/>
    <mergeCell ref="I3:J3"/>
    <mergeCell ref="K3:N3"/>
    <mergeCell ref="B4:G4"/>
    <mergeCell ref="I4:J4"/>
    <mergeCell ref="K4:N4"/>
  </mergeCells>
  <dataValidations count="17">
    <dataValidation type="list" errorStyle="warning" allowBlank="1" showInputMessage="1" showErrorMessage="1" errorTitle="Incorrect Grade Entry" error="Enter designated letter grade or leave blank (use &quot;escape&quot; or click &quot;cancel&quot;)." promptTitle="Grade Entry" prompt="Click dropdown for letter grade (A , A- , B+ , B , B- , C+...F) _x000a_or _x000a_W = withdrew_x000a_I = incomplete, _x000a_T = transfer, _x000a_E = currently enrolled_x000a_R = registered (thesis)_x000a_S = satisfactory (seminar)_x000a_or leave blank (&quot;escape&quot;)" sqref="K10:K13" xr:uid="{878916FF-21B8-4A6D-8318-4C1F496B9918}">
      <formula1>$P$10:$P$36</formula1>
    </dataValidation>
    <dataValidation type="list" allowBlank="1" showInputMessage="1" showErrorMessage="1" promptTitle="Scheduled Semester" prompt="Click dropdown to indicate semester for which class is scheduled" sqref="F41:F42" xr:uid="{58C7616F-C23B-4313-88B4-595135B7EF49}">
      <formula1>$R$10:$R$29</formula1>
    </dataValidation>
    <dataValidation type="list" allowBlank="1" showInputMessage="1" showErrorMessage="1" promptTitle="Completed Semester" prompt="Click dropdown to indicate semester when class was completed" sqref="G41:G42" xr:uid="{222A10B4-69DF-490E-8ED2-8B0A19BD5241}">
      <formula1>$R$10:$R$29</formula1>
    </dataValidation>
    <dataValidation type="list" errorStyle="warning" allowBlank="1" showInputMessage="1" showErrorMessage="1" errorTitle="Incorrect Grade Entry" error="Enter designated letter grade or leave blank (use &quot;escape&quot; or click &quot;cancel&quot;)." promptTitle="Grade Entry" prompt="Click drowdown for letter grade (A, A-, B+, B, B-, C+...F) _x000a_or _x000a_W = withdrew_x000a_I = incomplete, _x000a_T = transfer, _x000a_E = currently enrolled_x000a_R = registered (thesis)_x000a_S = satisfactory (seminar)_x000a_or leave blank (&quot;escape&quot;)" sqref="K33:K39 K41:K45 K18:K31" xr:uid="{A81A6104-4E5D-44CF-BE31-39F725FFADB1}">
      <formula1>$P$10:$P$36</formula1>
    </dataValidation>
    <dataValidation type="list" allowBlank="1" showInputMessage="1" showErrorMessage="1" promptTitle="Scheduled Semester" prompt="Click dropdown to indicate semester for which class is scheduled" sqref="F43:F45 F33:F39 F10:F13 F18:F31" xr:uid="{BB935959-A326-44A3-B976-65F7CE9B058B}">
      <formula1>$R$10:$R$36</formula1>
    </dataValidation>
    <dataValidation type="list" allowBlank="1" showInputMessage="1" showErrorMessage="1" promptTitle="Completed Semester" prompt="Click dropdown to indicate semester when class was completed" sqref="G43:G45 G33:G39 G10:G13 G18:G31" xr:uid="{F311CA83-2E8A-4952-8D6A-820EB0BF6A23}">
      <formula1>$R$10:$R$36</formula1>
    </dataValidation>
    <dataValidation allowBlank="1" showInputMessage="1" showErrorMessage="1" promptTitle="Course Title" prompt="Enter catalog title for business elective course" sqref="D41:D45" xr:uid="{18A5DC5E-13D0-4806-9373-34F2585C8F5E}"/>
    <dataValidation allowBlank="1" showInputMessage="1" showErrorMessage="1" promptTitle="Course ID" prompt="Enter 4-digit alpha code and 4-digit numeric code, e.g., ECON 3033" sqref="B32" xr:uid="{387B1EA6-A28A-4F47-920C-6F98F3101519}"/>
    <dataValidation allowBlank="1" showInputMessage="1" showErrorMessage="1" promptTitle="Course Title" prompt="Enter catalog title for elective course" sqref="D33:D34 D36:D37 C32:D32 D25 D39" xr:uid="{5A6A600D-16E5-4166-A6C5-0EEFB0A36D33}"/>
    <dataValidation type="whole" errorStyle="warning" allowBlank="1" showInputMessage="1" showErrorMessage="1" error="Enter a whole number between 0 and 6." promptTitle="Credit Hours" prompt="Enter credit hours for each elective" sqref="I41:I45" xr:uid="{40A43904-8ECA-4149-BEE9-94C032859750}">
      <formula1>0</formula1>
      <formula2>6</formula2>
    </dataValidation>
    <dataValidation allowBlank="1" showInputMessage="1" showErrorMessage="1" promptTitle="Departmental ALPHA Code" prompt="Enter 4-digit alpha code for course, e.g., ECON" sqref="B10:B13 B33:B34 B36:B39 B41:B45 B25" xr:uid="{1A08466D-9DD7-4A65-A794-19C8F6D85202}"/>
    <dataValidation allowBlank="1" showInputMessage="1" showErrorMessage="1" promptTitle="Course NUMERIC Code" prompt="Enter 4-digit course number, e.g., 3033" sqref="C10:C13 C33:C34 C36:C37 C41:C45 C25 C39" xr:uid="{B347F99C-A7C9-4091-90E8-64696016551E}"/>
    <dataValidation allowBlank="1" showInputMessage="1" showErrorMessage="1" promptTitle="Course Title" prompt="Enter catalog title for deficiency course" sqref="D10:D13" xr:uid="{AAFC5F41-942B-4D80-B622-EA3925CAFDCE}"/>
    <dataValidation allowBlank="1" showInputMessage="1" showErrorMessage="1" promptTitle="Data Entry Instructions:" prompt="Enter information only into yellow shaded cells._x000a_Don't touch cells with red lettering, [X], or NA._x000a_These cells contain formulae." sqref="K8:N8" xr:uid="{0AEDC2EB-1B65-41D8-9C1D-EFF5A714480D}"/>
    <dataValidation type="whole" errorStyle="warning" allowBlank="1" showInputMessage="1" showErrorMessage="1" error="Enter a whole number between 0 and 6." promptTitle="Credit Hours" prompt="Enter credit hours for each deficiency course" sqref="I10:I13" xr:uid="{BC471A64-E955-4EB6-A8AE-7483612A4F51}">
      <formula1>0</formula1>
      <formula2>6</formula2>
    </dataValidation>
    <dataValidation type="whole" errorStyle="warning" allowBlank="1" showInputMessage="1" showErrorMessage="1" error="Enter a whole number between 0 and 6." promptTitle="Credit Hours" prompt="Enter thesis credit hours for each semester" sqref="I26:I28" xr:uid="{5BB7E962-3F5E-40BF-94A4-393FCD972DBB}">
      <formula1>0</formula1>
      <formula2>6</formula2>
    </dataValidation>
    <dataValidation allowBlank="1" showInputMessage="1" showErrorMessage="1" promptTitle="Explanation of Data Entry:" prompt="Col 1:  Letter grade (drop-down)._x000a_Col 2:  [X] Don't touch.  Cell formula computes grade points._x000a_Col 3:  Credit hours._x000a_Col 4:  Alpha code for course._x000a_Col 5:  Numeric code for course._x000a_Col 6:  Course title." sqref="O7" xr:uid="{4F50DE0A-FC84-42F5-B8F5-8133BDB340D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agbs_24-25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Harton</dc:creator>
  <cp:lastModifiedBy>Rhonda Harton</cp:lastModifiedBy>
  <dcterms:created xsi:type="dcterms:W3CDTF">2024-08-21T20:51:49Z</dcterms:created>
  <dcterms:modified xsi:type="dcterms:W3CDTF">2024-08-21T20:53:14Z</dcterms:modified>
</cp:coreProperties>
</file>