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diann_000\Documents\agribusiness-OU-files\PDFs\"/>
    </mc:Choice>
  </mc:AlternateContent>
  <bookViews>
    <workbookView xWindow="0" yWindow="0" windowWidth="16392" windowHeight="5628"/>
  </bookViews>
  <sheets>
    <sheet name="agbs_17-18" sheetId="9" r:id="rId1"/>
  </sheets>
  <definedNames>
    <definedName name="_xlnm.Print_Area" localSheetId="0">'agbs_17-18'!$B$3:$N$61</definedName>
  </definedNames>
  <calcPr calcId="162913"/>
</workbook>
</file>

<file path=xl/calcChain.xml><?xml version="1.0" encoding="utf-8"?>
<calcChain xmlns="http://schemas.openxmlformats.org/spreadsheetml/2006/main">
  <c r="S23" i="9" l="1"/>
  <c r="T23" i="9"/>
  <c r="U23" i="9"/>
  <c r="V23" i="9" s="1"/>
  <c r="L38" i="9"/>
  <c r="N38" i="9" s="1"/>
  <c r="L29" i="9"/>
  <c r="N29" i="9" s="1"/>
  <c r="L23" i="9"/>
  <c r="N23" i="9" s="1"/>
  <c r="S38" i="9"/>
  <c r="U38" i="9"/>
  <c r="S29" i="9"/>
  <c r="U29" i="9"/>
  <c r="L18" i="9" l="1"/>
  <c r="V18" i="9" s="1"/>
  <c r="U18" i="9"/>
  <c r="L19" i="9"/>
  <c r="T19" i="9" s="1"/>
  <c r="U19" i="9"/>
  <c r="L20" i="9"/>
  <c r="U20" i="9"/>
  <c r="L21" i="9"/>
  <c r="V21" i="9" s="1"/>
  <c r="U21" i="9"/>
  <c r="L22" i="9"/>
  <c r="U22" i="9"/>
  <c r="L24" i="9"/>
  <c r="U24" i="9"/>
  <c r="V24" i="9"/>
  <c r="L25" i="9"/>
  <c r="N25" i="9" s="1"/>
  <c r="U25" i="9"/>
  <c r="V25" i="9"/>
  <c r="L26" i="9"/>
  <c r="V26" i="9" s="1"/>
  <c r="U26" i="9"/>
  <c r="L27" i="9"/>
  <c r="N27" i="9" s="1"/>
  <c r="U27" i="9"/>
  <c r="V27" i="9"/>
  <c r="L28" i="9"/>
  <c r="V28" i="9" s="1"/>
  <c r="U28" i="9"/>
  <c r="L30" i="9"/>
  <c r="N30" i="9" s="1"/>
  <c r="U30" i="9"/>
  <c r="L31" i="9"/>
  <c r="V31" i="9" s="1"/>
  <c r="U31" i="9"/>
  <c r="L33" i="9"/>
  <c r="U33" i="9"/>
  <c r="L34" i="9"/>
  <c r="N34" i="9" s="1"/>
  <c r="U34" i="9"/>
  <c r="L35" i="9"/>
  <c r="N35" i="9" s="1"/>
  <c r="U35" i="9"/>
  <c r="L36" i="9"/>
  <c r="V36" i="9" s="1"/>
  <c r="U36" i="9"/>
  <c r="L37" i="9"/>
  <c r="N37" i="9" s="1"/>
  <c r="U37" i="9"/>
  <c r="L39" i="9"/>
  <c r="N39" i="9" s="1"/>
  <c r="U39" i="9"/>
  <c r="L41" i="9"/>
  <c r="N41" i="9" s="1"/>
  <c r="U41" i="9"/>
  <c r="L42" i="9"/>
  <c r="V42" i="9" s="1"/>
  <c r="U42" i="9"/>
  <c r="L43" i="9"/>
  <c r="V43" i="9" s="1"/>
  <c r="U43" i="9"/>
  <c r="L44" i="9"/>
  <c r="V44" i="9" s="1"/>
  <c r="U44" i="9"/>
  <c r="L45" i="9"/>
  <c r="N45" i="9" s="1"/>
  <c r="U45" i="9"/>
  <c r="V45" i="9"/>
  <c r="I50" i="9"/>
  <c r="N46" i="9"/>
  <c r="N47" i="9"/>
  <c r="N48" i="9"/>
  <c r="S45" i="9"/>
  <c r="S44" i="9"/>
  <c r="S43" i="9"/>
  <c r="S42" i="9"/>
  <c r="S41" i="9"/>
  <c r="S39" i="9"/>
  <c r="S37" i="9"/>
  <c r="S36" i="9"/>
  <c r="S35" i="9"/>
  <c r="S34" i="9"/>
  <c r="S33" i="9"/>
  <c r="S31" i="9"/>
  <c r="S30" i="9"/>
  <c r="S28" i="9"/>
  <c r="S27" i="9"/>
  <c r="S26" i="9"/>
  <c r="S25" i="9"/>
  <c r="S24" i="9"/>
  <c r="S22" i="9"/>
  <c r="S21" i="9"/>
  <c r="S20" i="9"/>
  <c r="S19" i="9"/>
  <c r="S18" i="9"/>
  <c r="N24" i="9"/>
  <c r="T45" i="9"/>
  <c r="N33" i="9"/>
  <c r="T24" i="9"/>
  <c r="N43" i="9"/>
  <c r="N15" i="9"/>
  <c r="L13" i="9"/>
  <c r="N13" i="9" s="1"/>
  <c r="L12" i="9"/>
  <c r="N12" i="9" s="1"/>
  <c r="L11" i="9"/>
  <c r="N11" i="9" s="1"/>
  <c r="L10" i="9"/>
  <c r="N10" i="9" s="1"/>
  <c r="T31" i="9"/>
  <c r="T27" i="9"/>
  <c r="N19" i="9"/>
  <c r="N31" i="9"/>
  <c r="T33" i="9" l="1"/>
  <c r="T22" i="9"/>
  <c r="T20" i="9"/>
  <c r="T43" i="9"/>
  <c r="T35" i="9"/>
  <c r="V35" i="9"/>
  <c r="T42" i="9"/>
  <c r="T26" i="9"/>
  <c r="T34" i="9"/>
  <c r="T30" i="9"/>
  <c r="N26" i="9"/>
  <c r="T25" i="9"/>
  <c r="V37" i="9"/>
  <c r="V34" i="9"/>
  <c r="V30" i="9"/>
  <c r="N28" i="9"/>
  <c r="N22" i="9"/>
  <c r="T39" i="9"/>
  <c r="V33" i="9"/>
  <c r="V22" i="9"/>
  <c r="N44" i="9"/>
  <c r="T28" i="9"/>
  <c r="T44" i="9"/>
  <c r="V19" i="9"/>
  <c r="N18" i="9"/>
  <c r="T18" i="9"/>
  <c r="I15" i="9"/>
  <c r="N16" i="9" s="1"/>
  <c r="T37" i="9"/>
  <c r="V39" i="9"/>
  <c r="T36" i="9"/>
  <c r="T41" i="9"/>
  <c r="V41" i="9"/>
  <c r="V20" i="9"/>
  <c r="I16" i="9"/>
  <c r="I14" i="9"/>
  <c r="N14" i="9" s="1"/>
  <c r="N36" i="9"/>
  <c r="N20" i="9"/>
  <c r="I48" i="9"/>
  <c r="I47" i="9"/>
  <c r="N49" i="9" s="1"/>
  <c r="I46" i="9"/>
  <c r="I49" i="9" s="1"/>
  <c r="T21" i="9"/>
  <c r="N21" i="9"/>
  <c r="N42" i="9"/>
  <c r="T46" i="9" l="1"/>
  <c r="I51" i="9" s="1"/>
  <c r="V46" i="9"/>
  <c r="N50" i="9" s="1"/>
</calcChain>
</file>

<file path=xl/sharedStrings.xml><?xml version="1.0" encoding="utf-8"?>
<sst xmlns="http://schemas.openxmlformats.org/spreadsheetml/2006/main" count="199" uniqueCount="137">
  <si>
    <t>University of Arkansas</t>
  </si>
  <si>
    <t>Name:</t>
  </si>
  <si>
    <t>Department of Agricultural Economics and Agribusiness</t>
  </si>
  <si>
    <t>ID &amp; email:</t>
  </si>
  <si>
    <t>Bumpers College of Food, Agricultural and Life Sciences</t>
  </si>
  <si>
    <t>Advisor:</t>
  </si>
  <si>
    <t>GRADUATE PROGRAM OF STUDY CHECKSHEET</t>
  </si>
  <si>
    <t>Begin Prg:</t>
  </si>
  <si>
    <t>Curr Date:</t>
  </si>
  <si>
    <t>Click here for instructions</t>
  </si>
  <si>
    <t>Code area:  Do not alter</t>
  </si>
  <si>
    <t>Part 1:  Deficiency Courses</t>
  </si>
  <si>
    <t>Sched</t>
  </si>
  <si>
    <t>Comp</t>
  </si>
  <si>
    <t>Cred Hrs</t>
  </si>
  <si>
    <t>Grade</t>
  </si>
  <si>
    <t>Points</t>
  </si>
  <si>
    <t>Grd Pts</t>
  </si>
  <si>
    <t>Value</t>
  </si>
  <si>
    <t>Sem</t>
  </si>
  <si>
    <t>4000 Credits</t>
  </si>
  <si>
    <t>AGEC credits</t>
  </si>
  <si>
    <t>ALPH</t>
  </si>
  <si>
    <t>NUM</t>
  </si>
  <si>
    <t>Deficiency Course Title 1</t>
  </si>
  <si>
    <t>Deficiency Course Title 2</t>
  </si>
  <si>
    <t>A</t>
  </si>
  <si>
    <t>Deficiency Course Title 3</t>
  </si>
  <si>
    <t>A-</t>
  </si>
  <si>
    <t>Deficiency Course Title 4</t>
  </si>
  <si>
    <t>B+</t>
  </si>
  <si>
    <t>Part 2:  Deficiency Summary</t>
  </si>
  <si>
    <t>Attempted Hrs =</t>
  </si>
  <si>
    <t>Earned GPA =</t>
  </si>
  <si>
    <t>B</t>
  </si>
  <si>
    <t>fall 17</t>
  </si>
  <si>
    <t>Earned Hrs =</t>
  </si>
  <si>
    <t>Current Hrs =</t>
  </si>
  <si>
    <t>B-</t>
  </si>
  <si>
    <t>spr 18</t>
  </si>
  <si>
    <t>Earned Grd Pts =</t>
  </si>
  <si>
    <t>Total Def Hrs =</t>
  </si>
  <si>
    <t>C+</t>
  </si>
  <si>
    <t>sum 18</t>
  </si>
  <si>
    <t>Hours</t>
  </si>
  <si>
    <t>C</t>
  </si>
  <si>
    <t>fall 18</t>
  </si>
  <si>
    <t>AGEC</t>
  </si>
  <si>
    <t>Agricultural Microecon (fa)</t>
  </si>
  <si>
    <t>C-</t>
  </si>
  <si>
    <t>spr 19</t>
  </si>
  <si>
    <t>D+</t>
  </si>
  <si>
    <t>sum 19</t>
  </si>
  <si>
    <t>D</t>
  </si>
  <si>
    <t>fall 19</t>
  </si>
  <si>
    <t>Quant Food Ag Pol Anal (sp)</t>
  </si>
  <si>
    <t>D-</t>
  </si>
  <si>
    <t>spr 20</t>
  </si>
  <si>
    <t>F</t>
  </si>
  <si>
    <t>sum 20</t>
  </si>
  <si>
    <t>W</t>
  </si>
  <si>
    <t>[X]</t>
  </si>
  <si>
    <t>fall 20</t>
  </si>
  <si>
    <t>I</t>
  </si>
  <si>
    <t>NA</t>
  </si>
  <si>
    <t>spr 21</t>
  </si>
  <si>
    <r>
      <t>Graduate Seminar</t>
    </r>
    <r>
      <rPr>
        <vertAlign val="superscript"/>
        <sz val="10"/>
        <rFont val="Arial"/>
        <family val="2"/>
      </rPr>
      <t>2</t>
    </r>
  </si>
  <si>
    <t>T</t>
  </si>
  <si>
    <t>sum 21</t>
  </si>
  <si>
    <t>E</t>
  </si>
  <si>
    <t>fall 21</t>
  </si>
  <si>
    <t>Elective Course Title 1</t>
  </si>
  <si>
    <t>R</t>
  </si>
  <si>
    <t>spr 22</t>
  </si>
  <si>
    <t>Elective Course Title 2</t>
  </si>
  <si>
    <t>S</t>
  </si>
  <si>
    <t>transfer</t>
  </si>
  <si>
    <t>Elective Course Title 3</t>
  </si>
  <si>
    <t>Elective Course Title 4</t>
  </si>
  <si>
    <t>Elective Course Title 5</t>
  </si>
  <si>
    <t>Transfer (T) Hrs =</t>
  </si>
  <si>
    <t>4000 sum</t>
  </si>
  <si>
    <t>AGEC sum</t>
  </si>
  <si>
    <t>Incomplete (I) Hrs =</t>
  </si>
  <si>
    <t>Current (E) Hrs =</t>
  </si>
  <si>
    <t>Total Degree Hrs =</t>
  </si>
  <si>
    <t>Total 4000 Hrs =</t>
  </si>
  <si>
    <t>Total AGEC Hrs =</t>
  </si>
  <si>
    <r>
      <t xml:space="preserve">2 </t>
    </r>
    <r>
      <rPr>
        <sz val="10"/>
        <rFont val="Arial"/>
        <family val="2"/>
      </rPr>
      <t>Students attend AGEC 5011 their first two semesters and enroll in it their second semester.</t>
    </r>
  </si>
  <si>
    <r>
      <t xml:space="preserve">   </t>
    </r>
    <r>
      <rPr>
        <sz val="10"/>
        <rFont val="Arial"/>
        <family val="2"/>
      </rPr>
      <t>Thesis hours and transfer credits (T) are included in total credit hours but not in GPA calculation.</t>
    </r>
  </si>
  <si>
    <t>Approved by Academic Advisor (date)</t>
  </si>
  <si>
    <t>Approved by GPC Chair (date)</t>
  </si>
  <si>
    <t>Notes:</t>
  </si>
  <si>
    <t xml:space="preserve"> </t>
  </si>
  <si>
    <t>M.S. in Agricultural Economics, Non-Thesis Option</t>
  </si>
  <si>
    <r>
      <t>Part 3a: Core (1 of each area) (13 hours)</t>
    </r>
    <r>
      <rPr>
        <vertAlign val="superscript"/>
        <sz val="10"/>
        <color indexed="12"/>
        <rFont val="Arial"/>
        <family val="2"/>
      </rPr>
      <t>1</t>
    </r>
  </si>
  <si>
    <t>Quant Methods Agbs (fa)</t>
  </si>
  <si>
    <t>Ag Prices &amp; Forecast (sp)</t>
  </si>
  <si>
    <t>Adv Ag Mktg Mgmt (sp)</t>
  </si>
  <si>
    <t>Basis Trading APRM (sp,su)</t>
  </si>
  <si>
    <t>Agribus Strategy (sp)</t>
  </si>
  <si>
    <t>Agri Marketing Theory (fa)</t>
  </si>
  <si>
    <t>Agricultural Finance (fa)</t>
  </si>
  <si>
    <t>Agri Business Mgmt (fa)</t>
  </si>
  <si>
    <t>Agbus Entrepreneurship (sp)</t>
  </si>
  <si>
    <t>Financial Mgmt Agri (fa)</t>
  </si>
  <si>
    <t>Part 3b: Core (take 2) (6 hours)</t>
  </si>
  <si>
    <t>Agri &amp; Rural Develop (fa)</t>
  </si>
  <si>
    <t>Pol Econ of Agri &amp; Food (fa)</t>
  </si>
  <si>
    <t>Intl Ag Trade &amp; Com Pol (sp)</t>
  </si>
  <si>
    <t>Agri &amp; Environ Res Ec (sp)</t>
  </si>
  <si>
    <t>Econ of Public Policy (sp)</t>
  </si>
  <si>
    <r>
      <t>Part 4: Electives (12 hours)</t>
    </r>
    <r>
      <rPr>
        <vertAlign val="superscript"/>
        <sz val="10"/>
        <color indexed="12"/>
        <rFont val="Arial"/>
        <family val="2"/>
      </rPr>
      <t>3</t>
    </r>
  </si>
  <si>
    <r>
      <t>Part 5:  Graduate Program Summary</t>
    </r>
    <r>
      <rPr>
        <vertAlign val="superscript"/>
        <sz val="10"/>
        <color indexed="12"/>
        <rFont val="Arial"/>
        <family val="2"/>
      </rPr>
      <t>4</t>
    </r>
  </si>
  <si>
    <t>Satisfact (S) Hrs =</t>
  </si>
  <si>
    <r>
      <t xml:space="preserve">1 </t>
    </r>
    <r>
      <rPr>
        <sz val="10"/>
        <rFont val="Arial"/>
        <family val="2"/>
      </rPr>
      <t>5000 level courses are expected to be taken in Core areas unless circumstances do not allow it.</t>
    </r>
  </si>
  <si>
    <r>
      <t xml:space="preserve">3 </t>
    </r>
    <r>
      <rPr>
        <sz val="10"/>
        <rFont val="Arial"/>
        <family val="2"/>
      </rPr>
      <t>Controlled Electives: AGEC 503V Internship in Ag Econ, other AGEC graduate and other graduate courses.</t>
    </r>
  </si>
  <si>
    <r>
      <t xml:space="preserve">4 </t>
    </r>
    <r>
      <rPr>
        <sz val="10"/>
        <rFont val="Arial"/>
        <family val="2"/>
      </rPr>
      <t>Other requirements: maximum of 9 hrs at the 4000 level; minimum of 16 hrs in AGEC courses.</t>
    </r>
  </si>
  <si>
    <t>2017-18 (v 1.0)</t>
  </si>
  <si>
    <t>Basis Trading: Case Study</t>
  </si>
  <si>
    <t>Adv Farm Bus. Mgmt. (fall)</t>
  </si>
  <si>
    <t>Food Econ and Health (sp)</t>
  </si>
  <si>
    <t>sum 22</t>
  </si>
  <si>
    <t>fall 22</t>
  </si>
  <si>
    <t>spr 23</t>
  </si>
  <si>
    <t>Last Update:  21 July 2017</t>
  </si>
  <si>
    <t>4113/5113</t>
  </si>
  <si>
    <t>4303/5203</t>
  </si>
  <si>
    <t>4373/5073</t>
  </si>
  <si>
    <t>4383/5083</t>
  </si>
  <si>
    <t>4143/5043</t>
  </si>
  <si>
    <t>4313/5213</t>
  </si>
  <si>
    <t>4323/5123</t>
  </si>
  <si>
    <t>4403/5053</t>
  </si>
  <si>
    <t>4163/5063</t>
  </si>
  <si>
    <t>4613/5233</t>
  </si>
  <si>
    <t>4623/5223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</si>
</sst>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0"/>
      <color indexed="12"/>
      <name val="Arial"/>
      <family val="2"/>
    </font>
    <font>
      <sz val="10"/>
      <color indexed="17"/>
      <name val="Arial"/>
      <family val="2"/>
    </font>
    <font>
      <sz val="10"/>
      <color indexed="10"/>
      <name val="Arial"/>
      <family val="2"/>
    </font>
    <font>
      <vertAlign val="superscript"/>
      <sz val="10"/>
      <color indexed="12"/>
      <name val="Arial"/>
      <family val="2"/>
    </font>
    <font>
      <vertAlign val="superscript"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 applyAlignment="1">
      <alignment horizontal="left"/>
    </xf>
    <xf numFmtId="2" fontId="0" fillId="2" borderId="5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2" fontId="6" fillId="0" borderId="2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6" fillId="0" borderId="7" xfId="0" applyFont="1" applyBorder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3" borderId="8" xfId="0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2" fontId="6" fillId="0" borderId="8" xfId="0" applyNumberFormat="1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2" borderId="10" xfId="0" applyFill="1" applyBorder="1" applyAlignment="1">
      <alignment horizontal="left"/>
    </xf>
    <xf numFmtId="2" fontId="0" fillId="2" borderId="11" xfId="0" applyNumberFormat="1" applyFill="1" applyBorder="1" applyAlignment="1">
      <alignment horizontal="center"/>
    </xf>
    <xf numFmtId="0" fontId="0" fillId="0" borderId="1" xfId="0" applyFill="1" applyBorder="1"/>
    <xf numFmtId="0" fontId="6" fillId="0" borderId="1" xfId="0" applyFont="1" applyFill="1" applyBorder="1" applyAlignment="1">
      <alignment horizontal="center"/>
    </xf>
    <xf numFmtId="0" fontId="4" fillId="0" borderId="0" xfId="0" applyFont="1" applyBorder="1"/>
    <xf numFmtId="0" fontId="0" fillId="3" borderId="0" xfId="0" applyFill="1" applyAlignment="1">
      <alignment horizontal="left"/>
    </xf>
    <xf numFmtId="2" fontId="0" fillId="0" borderId="0" xfId="0" applyNumberFormat="1" applyFill="1" applyBorder="1" applyAlignment="1">
      <alignment horizontal="center"/>
    </xf>
    <xf numFmtId="0" fontId="6" fillId="0" borderId="0" xfId="0" applyFont="1" applyBorder="1"/>
    <xf numFmtId="0" fontId="0" fillId="2" borderId="12" xfId="0" applyFill="1" applyBorder="1"/>
    <xf numFmtId="0" fontId="0" fillId="2" borderId="13" xfId="0" applyFill="1" applyBorder="1" applyAlignment="1">
      <alignment horizontal="center"/>
    </xf>
    <xf numFmtId="0" fontId="4" fillId="0" borderId="0" xfId="0" applyFont="1" applyFill="1" applyBorder="1"/>
    <xf numFmtId="1" fontId="6" fillId="0" borderId="0" xfId="0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2" borderId="9" xfId="0" applyFill="1" applyBorder="1"/>
    <xf numFmtId="0" fontId="0" fillId="0" borderId="0" xfId="0" applyFill="1" applyAlignment="1">
      <alignment horizontal="left"/>
    </xf>
    <xf numFmtId="0" fontId="1" fillId="0" borderId="16" xfId="0" applyFont="1" applyBorder="1" applyAlignment="1">
      <alignment horizontal="center"/>
    </xf>
    <xf numFmtId="0" fontId="0" fillId="5" borderId="0" xfId="0" applyFill="1" applyBorder="1"/>
    <xf numFmtId="0" fontId="0" fillId="5" borderId="0" xfId="0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0" fontId="1" fillId="3" borderId="0" xfId="0" applyFont="1" applyFill="1" applyBorder="1"/>
    <xf numFmtId="0" fontId="1" fillId="0" borderId="2" xfId="0" applyFont="1" applyBorder="1"/>
    <xf numFmtId="0" fontId="1" fillId="0" borderId="0" xfId="0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0" borderId="8" xfId="0" applyFont="1" applyBorder="1"/>
    <xf numFmtId="0" fontId="0" fillId="0" borderId="0" xfId="0"/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0" fillId="0" borderId="0" xfId="0"/>
    <xf numFmtId="0" fontId="0" fillId="0" borderId="19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3" borderId="19" xfId="0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6" borderId="0" xfId="0" applyFill="1" applyBorder="1" applyAlignment="1">
      <alignment horizontal="center"/>
    </xf>
    <xf numFmtId="2" fontId="6" fillId="0" borderId="19" xfId="0" applyNumberFormat="1" applyFont="1" applyFill="1" applyBorder="1" applyAlignment="1">
      <alignment horizontal="center"/>
    </xf>
    <xf numFmtId="0" fontId="6" fillId="0" borderId="19" xfId="0" applyFont="1" applyBorder="1" applyAlignment="1">
      <alignment horizontal="center"/>
    </xf>
    <xf numFmtId="2" fontId="6" fillId="5" borderId="0" xfId="0" applyNumberFormat="1" applyFont="1" applyFill="1" applyBorder="1" applyAlignment="1">
      <alignment horizontal="center"/>
    </xf>
    <xf numFmtId="1" fontId="0" fillId="7" borderId="0" xfId="0" applyNumberFormat="1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0" fillId="7" borderId="0" xfId="0" applyFill="1" applyBorder="1"/>
    <xf numFmtId="0" fontId="0" fillId="7" borderId="0" xfId="0" applyFill="1"/>
    <xf numFmtId="0" fontId="1" fillId="3" borderId="0" xfId="0" applyFont="1" applyFill="1" applyAlignment="1">
      <alignment horizontal="left"/>
    </xf>
    <xf numFmtId="0" fontId="0" fillId="0" borderId="16" xfId="0" applyBorder="1"/>
    <xf numFmtId="0" fontId="6" fillId="0" borderId="16" xfId="0" applyFont="1" applyBorder="1"/>
    <xf numFmtId="0" fontId="6" fillId="0" borderId="16" xfId="0" applyFont="1" applyBorder="1" applyAlignment="1">
      <alignment horizontal="center"/>
    </xf>
    <xf numFmtId="0" fontId="6" fillId="0" borderId="16" xfId="0" applyFont="1" applyBorder="1" applyAlignment="1">
      <alignment horizontal="right"/>
    </xf>
    <xf numFmtId="0" fontId="1" fillId="0" borderId="0" xfId="0" applyFont="1" applyBorder="1"/>
    <xf numFmtId="0" fontId="0" fillId="0" borderId="0" xfId="0" applyBorder="1"/>
    <xf numFmtId="0" fontId="0" fillId="0" borderId="0" xfId="0"/>
    <xf numFmtId="0" fontId="0" fillId="0" borderId="2" xfId="0" applyBorder="1"/>
    <xf numFmtId="0" fontId="4" fillId="0" borderId="16" xfId="0" applyFont="1" applyBorder="1"/>
    <xf numFmtId="0" fontId="0" fillId="0" borderId="7" xfId="0" applyBorder="1"/>
    <xf numFmtId="0" fontId="0" fillId="0" borderId="1" xfId="0" applyBorder="1"/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 wrapTex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7" borderId="7" xfId="0" applyFill="1" applyBorder="1" applyAlignment="1">
      <alignment horizontal="left"/>
    </xf>
    <xf numFmtId="0" fontId="0" fillId="7" borderId="0" xfId="0" applyFill="1" applyBorder="1" applyAlignment="1">
      <alignment horizontal="left"/>
    </xf>
    <xf numFmtId="2" fontId="0" fillId="7" borderId="7" xfId="0" applyNumberFormat="1" applyFill="1" applyBorder="1" applyAlignment="1">
      <alignment horizontal="center"/>
    </xf>
    <xf numFmtId="2" fontId="0" fillId="7" borderId="0" xfId="0" applyNumberFormat="1" applyFill="1" applyBorder="1" applyAlignment="1">
      <alignment horizontal="center"/>
    </xf>
    <xf numFmtId="0" fontId="1" fillId="7" borderId="15" xfId="0" applyFont="1" applyFill="1" applyBorder="1" applyAlignment="1">
      <alignment horizontal="left"/>
    </xf>
    <xf numFmtId="0" fontId="0" fillId="7" borderId="5" xfId="0" applyFill="1" applyBorder="1"/>
    <xf numFmtId="49" fontId="1" fillId="0" borderId="0" xfId="0" applyNumberFormat="1" applyFont="1" applyBorder="1" applyAlignment="1">
      <alignment horizontal="left"/>
    </xf>
    <xf numFmtId="0" fontId="1" fillId="0" borderId="0" xfId="0" applyFont="1" applyBorder="1" applyAlignment="1"/>
    <xf numFmtId="0" fontId="0" fillId="0" borderId="0" xfId="0" applyBorder="1" applyAlignment="1"/>
    <xf numFmtId="0" fontId="8" fillId="0" borderId="4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0" fillId="0" borderId="0" xfId="0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10" xfId="0" applyBorder="1" applyAlignment="1"/>
    <xf numFmtId="0" fontId="0" fillId="0" borderId="2" xfId="0" applyBorder="1" applyAlignment="1"/>
    <xf numFmtId="0" fontId="0" fillId="0" borderId="11" xfId="0" applyBorder="1" applyAlignment="1"/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1" fillId="0" borderId="0" xfId="0" applyFont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8" fillId="0" borderId="14" xfId="0" applyFont="1" applyBorder="1" applyAlignment="1"/>
    <xf numFmtId="0" fontId="8" fillId="0" borderId="7" xfId="0" applyFont="1" applyBorder="1" applyAlignment="1"/>
    <xf numFmtId="0" fontId="8" fillId="0" borderId="15" xfId="0" applyFont="1" applyBorder="1" applyAlignment="1"/>
    <xf numFmtId="0" fontId="4" fillId="0" borderId="16" xfId="0" applyFont="1" applyFill="1" applyBorder="1" applyAlignment="1"/>
    <xf numFmtId="0" fontId="1" fillId="0" borderId="16" xfId="0" applyFont="1" applyBorder="1" applyAlignment="1">
      <alignment horizontal="right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4" fillId="0" borderId="7" xfId="0" applyFont="1" applyFill="1" applyBorder="1" applyAlignment="1"/>
    <xf numFmtId="0" fontId="1" fillId="0" borderId="7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4" fillId="0" borderId="3" xfId="0" applyFont="1" applyBorder="1" applyAlignment="1"/>
    <xf numFmtId="0" fontId="0" fillId="2" borderId="2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3" borderId="8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center"/>
    </xf>
    <xf numFmtId="0" fontId="4" fillId="0" borderId="3" xfId="0" applyFont="1" applyFill="1" applyBorder="1" applyAlignment="1"/>
    <xf numFmtId="15" fontId="2" fillId="3" borderId="8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W68"/>
  <sheetViews>
    <sheetView showGridLines="0" tabSelected="1" topLeftCell="A4" zoomScaleNormal="80" workbookViewId="0">
      <selection activeCell="E36" sqref="E36"/>
    </sheetView>
  </sheetViews>
  <sheetFormatPr defaultColWidth="9.109375" defaultRowHeight="13.2" x14ac:dyDescent="0.25"/>
  <cols>
    <col min="1" max="1" width="2.88671875" style="76" customWidth="1"/>
    <col min="2" max="2" width="6.5546875" style="76" customWidth="1"/>
    <col min="3" max="3" width="9" style="76" customWidth="1"/>
    <col min="4" max="4" width="22.44140625" style="76" customWidth="1"/>
    <col min="5" max="5" width="1.6640625" style="76" customWidth="1"/>
    <col min="6" max="6" width="8" style="76" customWidth="1"/>
    <col min="7" max="7" width="8.6640625" style="76" customWidth="1"/>
    <col min="8" max="8" width="1.5546875" style="76" customWidth="1"/>
    <col min="9" max="9" width="9.109375" style="76"/>
    <col min="10" max="10" width="1.5546875" style="76" customWidth="1"/>
    <col min="11" max="11" width="7.6640625" style="76" customWidth="1"/>
    <col min="12" max="12" width="9.109375" style="76"/>
    <col min="13" max="13" width="1.6640625" style="76" customWidth="1"/>
    <col min="14" max="14" width="9.109375" style="76"/>
    <col min="15" max="15" width="6" style="76" customWidth="1"/>
    <col min="16" max="16" width="6.5546875" style="76" bestFit="1" customWidth="1"/>
    <col min="17" max="17" width="6.33203125" style="76" bestFit="1" customWidth="1"/>
    <col min="18" max="18" width="7.44140625" style="76" bestFit="1" customWidth="1"/>
    <col min="19" max="19" width="9.109375" style="76"/>
    <col min="20" max="20" width="3.5546875" style="76" customWidth="1"/>
    <col min="21" max="21" width="9.88671875" style="76" customWidth="1"/>
    <col min="22" max="22" width="3.109375" style="76" customWidth="1"/>
    <col min="23" max="16384" width="9.109375" style="76"/>
  </cols>
  <sheetData>
    <row r="2" spans="2:22" x14ac:dyDescent="0.25">
      <c r="B2" s="10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02"/>
      <c r="P2" s="102"/>
      <c r="Q2" s="102"/>
      <c r="R2" s="102"/>
      <c r="S2" s="102"/>
      <c r="T2" s="102"/>
      <c r="U2" s="102"/>
      <c r="V2" s="102"/>
    </row>
    <row r="3" spans="2:22" x14ac:dyDescent="0.25">
      <c r="B3" s="173" t="s">
        <v>0</v>
      </c>
      <c r="C3" s="174"/>
      <c r="D3" s="174"/>
      <c r="E3" s="174"/>
      <c r="F3" s="174"/>
      <c r="G3" s="175"/>
      <c r="H3" s="1"/>
      <c r="I3" s="160" t="s">
        <v>1</v>
      </c>
      <c r="J3" s="160"/>
      <c r="K3" s="176"/>
      <c r="L3" s="176"/>
      <c r="M3" s="176"/>
      <c r="N3" s="176"/>
      <c r="O3" s="102"/>
      <c r="P3" s="102"/>
      <c r="Q3" s="102"/>
      <c r="R3" s="102"/>
      <c r="S3" s="102"/>
      <c r="T3" s="102"/>
      <c r="U3" s="102"/>
      <c r="V3" s="102"/>
    </row>
    <row r="4" spans="2:22" x14ac:dyDescent="0.25">
      <c r="B4" s="157" t="s">
        <v>2</v>
      </c>
      <c r="C4" s="158"/>
      <c r="D4" s="158"/>
      <c r="E4" s="158"/>
      <c r="F4" s="158"/>
      <c r="G4" s="159"/>
      <c r="H4" s="101"/>
      <c r="I4" s="165" t="s">
        <v>3</v>
      </c>
      <c r="J4" s="165"/>
      <c r="K4" s="177" t="s">
        <v>93</v>
      </c>
      <c r="L4" s="177"/>
      <c r="M4" s="177"/>
      <c r="N4" s="177"/>
      <c r="O4" s="102"/>
      <c r="P4" s="102"/>
      <c r="Q4" s="102"/>
      <c r="R4" s="102"/>
      <c r="S4" s="102"/>
      <c r="T4" s="102"/>
      <c r="U4" s="102"/>
      <c r="V4" s="102"/>
    </row>
    <row r="5" spans="2:22" x14ac:dyDescent="0.25">
      <c r="B5" s="157" t="s">
        <v>4</v>
      </c>
      <c r="C5" s="158"/>
      <c r="D5" s="158"/>
      <c r="E5" s="158"/>
      <c r="F5" s="158"/>
      <c r="G5" s="159"/>
      <c r="H5" s="101"/>
      <c r="I5" s="160" t="s">
        <v>5</v>
      </c>
      <c r="J5" s="160"/>
      <c r="K5" s="161"/>
      <c r="L5" s="161"/>
      <c r="M5" s="161"/>
      <c r="N5" s="161"/>
      <c r="O5" s="102"/>
      <c r="P5" s="102"/>
      <c r="Q5" s="102"/>
      <c r="R5" s="102"/>
      <c r="S5" s="102"/>
      <c r="T5" s="102"/>
      <c r="U5" s="102"/>
      <c r="V5" s="102"/>
    </row>
    <row r="6" spans="2:22" x14ac:dyDescent="0.25">
      <c r="B6" s="162" t="s">
        <v>6</v>
      </c>
      <c r="C6" s="163"/>
      <c r="D6" s="163"/>
      <c r="E6" s="163"/>
      <c r="F6" s="163"/>
      <c r="G6" s="164"/>
      <c r="H6" s="101"/>
      <c r="I6" s="165" t="s">
        <v>7</v>
      </c>
      <c r="J6" s="165"/>
      <c r="K6" s="179"/>
      <c r="L6" s="161"/>
      <c r="M6" s="161"/>
      <c r="N6" s="161"/>
      <c r="O6" s="102"/>
      <c r="P6" s="102"/>
      <c r="Q6" s="102"/>
      <c r="R6" s="102"/>
      <c r="S6" s="102"/>
      <c r="T6" s="102"/>
      <c r="U6" s="102"/>
      <c r="V6" s="102"/>
    </row>
    <row r="7" spans="2:22" ht="13.8" x14ac:dyDescent="0.25">
      <c r="B7" s="166" t="s">
        <v>94</v>
      </c>
      <c r="C7" s="167"/>
      <c r="D7" s="167"/>
      <c r="E7" s="167"/>
      <c r="F7" s="167"/>
      <c r="G7" s="168"/>
      <c r="H7" s="109"/>
      <c r="I7" s="160" t="s">
        <v>8</v>
      </c>
      <c r="J7" s="160"/>
      <c r="K7" s="179"/>
      <c r="L7" s="161"/>
      <c r="M7" s="161"/>
      <c r="N7" s="161"/>
      <c r="O7" s="2"/>
      <c r="P7" s="102"/>
      <c r="Q7" s="102"/>
      <c r="R7" s="102"/>
      <c r="S7" s="102"/>
      <c r="T7" s="102"/>
      <c r="U7" s="102"/>
      <c r="V7" s="102"/>
    </row>
    <row r="8" spans="2:22" ht="13.8" thickBot="1" x14ac:dyDescent="0.3">
      <c r="B8" s="169" t="s">
        <v>118</v>
      </c>
      <c r="C8" s="170"/>
      <c r="D8" s="170"/>
      <c r="E8" s="170"/>
      <c r="F8" s="170"/>
      <c r="G8" s="171"/>
      <c r="H8" s="3"/>
      <c r="I8" s="3"/>
      <c r="J8" s="3"/>
      <c r="K8" s="172" t="s">
        <v>9</v>
      </c>
      <c r="L8" s="172"/>
      <c r="M8" s="172"/>
      <c r="N8" s="172"/>
      <c r="O8" s="102"/>
      <c r="P8" s="156" t="s">
        <v>10</v>
      </c>
      <c r="Q8" s="156"/>
      <c r="R8" s="156"/>
      <c r="S8" s="156"/>
      <c r="T8" s="156"/>
      <c r="U8" s="156"/>
      <c r="V8" s="156"/>
    </row>
    <row r="9" spans="2:22" ht="13.8" thickTop="1" x14ac:dyDescent="0.25">
      <c r="B9" s="4" t="s">
        <v>11</v>
      </c>
      <c r="C9" s="4"/>
      <c r="D9" s="4"/>
      <c r="E9" s="4"/>
      <c r="F9" s="5" t="s">
        <v>12</v>
      </c>
      <c r="G9" s="5" t="s">
        <v>13</v>
      </c>
      <c r="H9" s="6"/>
      <c r="I9" s="6" t="s">
        <v>14</v>
      </c>
      <c r="J9" s="6"/>
      <c r="K9" s="6" t="s">
        <v>15</v>
      </c>
      <c r="L9" s="7" t="s">
        <v>16</v>
      </c>
      <c r="M9" s="7"/>
      <c r="N9" s="7" t="s">
        <v>17</v>
      </c>
      <c r="O9" s="102"/>
      <c r="P9" s="111" t="s">
        <v>15</v>
      </c>
      <c r="Q9" s="112" t="s">
        <v>18</v>
      </c>
      <c r="R9" s="8" t="s">
        <v>19</v>
      </c>
      <c r="S9" s="150" t="s">
        <v>20</v>
      </c>
      <c r="T9" s="151"/>
      <c r="U9" s="150" t="s">
        <v>21</v>
      </c>
      <c r="V9" s="151"/>
    </row>
    <row r="10" spans="2:22" x14ac:dyDescent="0.25">
      <c r="B10" s="9" t="s">
        <v>22</v>
      </c>
      <c r="C10" s="51" t="s">
        <v>23</v>
      </c>
      <c r="D10" s="9" t="s">
        <v>24</v>
      </c>
      <c r="E10" s="101"/>
      <c r="F10" s="10"/>
      <c r="G10" s="10"/>
      <c r="H10" s="1"/>
      <c r="I10" s="11"/>
      <c r="J10" s="1"/>
      <c r="K10" s="11"/>
      <c r="L10" s="12" t="str">
        <f>IF(K10="","[X]",VLOOKUP(K10,$P$10:$Q$36,2,FALSE))</f>
        <v>[X]</v>
      </c>
      <c r="M10" s="13"/>
      <c r="N10" s="14" t="str">
        <f>IF(OR(L10="[X]",L10="NA"),"NA ",I10*L10)</f>
        <v xml:space="preserve">NA </v>
      </c>
      <c r="O10" s="102"/>
      <c r="P10" s="15"/>
      <c r="Q10" s="16"/>
      <c r="R10" s="17"/>
      <c r="S10" s="15"/>
      <c r="T10" s="112"/>
      <c r="U10" s="111"/>
      <c r="V10" s="112"/>
    </row>
    <row r="11" spans="2:22" x14ac:dyDescent="0.25">
      <c r="B11" s="9" t="s">
        <v>22</v>
      </c>
      <c r="C11" s="51" t="s">
        <v>23</v>
      </c>
      <c r="D11" s="9" t="s">
        <v>25</v>
      </c>
      <c r="E11" s="101"/>
      <c r="F11" s="10"/>
      <c r="G11" s="10"/>
      <c r="H11" s="1"/>
      <c r="I11" s="11"/>
      <c r="J11" s="1"/>
      <c r="K11" s="11"/>
      <c r="L11" s="12" t="str">
        <f>IF(K11="","[X]",VLOOKUP(K11,$P$10:$Q$36,2,FALSE))</f>
        <v>[X]</v>
      </c>
      <c r="M11" s="13"/>
      <c r="N11" s="14" t="str">
        <f>IF(OR(L11="[X]",L11="NA"),"NA ",I11*L11)</f>
        <v xml:space="preserve">NA </v>
      </c>
      <c r="O11" s="102"/>
      <c r="P11" s="18" t="s">
        <v>26</v>
      </c>
      <c r="Q11" s="19">
        <v>4</v>
      </c>
      <c r="R11" s="74" t="s">
        <v>35</v>
      </c>
      <c r="S11" s="20"/>
      <c r="T11" s="112"/>
      <c r="U11" s="111"/>
      <c r="V11" s="112"/>
    </row>
    <row r="12" spans="2:22" x14ac:dyDescent="0.25">
      <c r="B12" s="9" t="s">
        <v>22</v>
      </c>
      <c r="C12" s="51" t="s">
        <v>23</v>
      </c>
      <c r="D12" s="9" t="s">
        <v>27</v>
      </c>
      <c r="E12" s="101"/>
      <c r="F12" s="10"/>
      <c r="G12" s="10"/>
      <c r="H12" s="1"/>
      <c r="I12" s="11"/>
      <c r="J12" s="1"/>
      <c r="K12" s="11"/>
      <c r="L12" s="12" t="str">
        <f>IF(K12="","[X]",VLOOKUP(K12,$P$10:$Q$36,2,FALSE))</f>
        <v>[X]</v>
      </c>
      <c r="M12" s="13"/>
      <c r="N12" s="14" t="str">
        <f>IF(OR(L12="[X]",L12="NA"),"NA ",I12*L12)</f>
        <v xml:space="preserve">NA </v>
      </c>
      <c r="O12" s="102"/>
      <c r="P12" s="18" t="s">
        <v>28</v>
      </c>
      <c r="Q12" s="19">
        <v>3.67</v>
      </c>
      <c r="R12" s="74" t="s">
        <v>39</v>
      </c>
      <c r="S12" s="20"/>
      <c r="T12" s="112"/>
      <c r="U12" s="111"/>
      <c r="V12" s="112"/>
    </row>
    <row r="13" spans="2:22" x14ac:dyDescent="0.25">
      <c r="B13" s="9" t="s">
        <v>22</v>
      </c>
      <c r="C13" s="51" t="s">
        <v>23</v>
      </c>
      <c r="D13" s="9" t="s">
        <v>29</v>
      </c>
      <c r="E13" s="103"/>
      <c r="F13" s="21"/>
      <c r="G13" s="21"/>
      <c r="H13" s="22"/>
      <c r="I13" s="23"/>
      <c r="J13" s="22"/>
      <c r="K13" s="11"/>
      <c r="L13" s="12" t="str">
        <f>IF(K13="","[X]",VLOOKUP(K13,$P$10:$Q$36,2,FALSE))</f>
        <v>[X]</v>
      </c>
      <c r="M13" s="25"/>
      <c r="N13" s="26" t="str">
        <f>IF(OR(L13="[X]",L13="NA"),"NA ",I13*L13)</f>
        <v xml:space="preserve">NA </v>
      </c>
      <c r="O13" s="102"/>
      <c r="P13" s="18" t="s">
        <v>30</v>
      </c>
      <c r="Q13" s="19">
        <v>3.33</v>
      </c>
      <c r="R13" s="74" t="s">
        <v>43</v>
      </c>
      <c r="S13" s="20"/>
      <c r="T13" s="112"/>
      <c r="U13" s="111"/>
      <c r="V13" s="112"/>
    </row>
    <row r="14" spans="2:22" x14ac:dyDescent="0.25">
      <c r="B14" s="152" t="s">
        <v>31</v>
      </c>
      <c r="C14" s="152"/>
      <c r="D14" s="152"/>
      <c r="E14" s="27"/>
      <c r="F14" s="142" t="s">
        <v>32</v>
      </c>
      <c r="G14" s="142"/>
      <c r="H14" s="28"/>
      <c r="I14" s="29">
        <f>SUMIF(L10:L13,"&gt;=0",I10:I13)</f>
        <v>0</v>
      </c>
      <c r="J14" s="102"/>
      <c r="K14" s="153" t="s">
        <v>33</v>
      </c>
      <c r="L14" s="153"/>
      <c r="M14" s="29"/>
      <c r="N14" s="30" t="str">
        <f>IF(I14=0,"NA",I16/I15)</f>
        <v>NA</v>
      </c>
      <c r="O14" s="102"/>
      <c r="P14" s="18" t="s">
        <v>34</v>
      </c>
      <c r="Q14" s="19">
        <v>3</v>
      </c>
      <c r="R14" s="74" t="s">
        <v>46</v>
      </c>
      <c r="S14" s="20"/>
      <c r="T14" s="112"/>
      <c r="U14" s="111"/>
      <c r="V14" s="112"/>
    </row>
    <row r="15" spans="2:22" x14ac:dyDescent="0.25">
      <c r="B15" s="101"/>
      <c r="C15" s="101"/>
      <c r="D15" s="31"/>
      <c r="E15" s="31"/>
      <c r="F15" s="142" t="s">
        <v>36</v>
      </c>
      <c r="G15" s="142"/>
      <c r="H15" s="28"/>
      <c r="I15" s="29">
        <f>SUMIF(L10:L13,"&gt;0.0",I10:I13)</f>
        <v>0</v>
      </c>
      <c r="J15" s="31"/>
      <c r="K15" s="154" t="s">
        <v>37</v>
      </c>
      <c r="L15" s="154"/>
      <c r="M15" s="29"/>
      <c r="N15" s="29">
        <f>SUMIF(K10:K13,"E",I10:I13)</f>
        <v>0</v>
      </c>
      <c r="O15" s="102"/>
      <c r="P15" s="18" t="s">
        <v>38</v>
      </c>
      <c r="Q15" s="19">
        <v>2.67</v>
      </c>
      <c r="R15" s="74" t="s">
        <v>50</v>
      </c>
      <c r="S15" s="20"/>
      <c r="T15" s="112"/>
      <c r="U15" s="111"/>
      <c r="V15" s="112"/>
    </row>
    <row r="16" spans="2:22" ht="13.8" thickBot="1" x14ac:dyDescent="0.3">
      <c r="B16" s="106"/>
      <c r="C16" s="106"/>
      <c r="D16" s="106"/>
      <c r="E16" s="32"/>
      <c r="F16" s="142" t="s">
        <v>40</v>
      </c>
      <c r="G16" s="142"/>
      <c r="H16" s="3"/>
      <c r="I16" s="30">
        <f>SUMPRODUCT(I10:I13,L10:L13)</f>
        <v>0</v>
      </c>
      <c r="J16" s="33"/>
      <c r="K16" s="142" t="s">
        <v>41</v>
      </c>
      <c r="L16" s="142"/>
      <c r="M16" s="33"/>
      <c r="N16" s="33">
        <f>I15+N15</f>
        <v>0</v>
      </c>
      <c r="O16" s="102"/>
      <c r="P16" s="18" t="s">
        <v>42</v>
      </c>
      <c r="Q16" s="19">
        <v>2.33</v>
      </c>
      <c r="R16" s="74" t="s">
        <v>52</v>
      </c>
      <c r="S16" s="20"/>
      <c r="T16" s="112"/>
      <c r="U16" s="111"/>
      <c r="V16" s="112"/>
    </row>
    <row r="17" spans="2:22" ht="16.2" thickTop="1" x14ac:dyDescent="0.25">
      <c r="B17" s="155" t="s">
        <v>95</v>
      </c>
      <c r="C17" s="155"/>
      <c r="D17" s="155"/>
      <c r="E17" s="104"/>
      <c r="F17" s="6" t="s">
        <v>12</v>
      </c>
      <c r="G17" s="6" t="s">
        <v>13</v>
      </c>
      <c r="H17" s="60"/>
      <c r="I17" s="6" t="s">
        <v>44</v>
      </c>
      <c r="J17" s="60"/>
      <c r="K17" s="60" t="s">
        <v>15</v>
      </c>
      <c r="L17" s="67" t="s">
        <v>16</v>
      </c>
      <c r="M17" s="67"/>
      <c r="N17" s="67" t="s">
        <v>17</v>
      </c>
      <c r="O17" s="102"/>
      <c r="P17" s="18" t="s">
        <v>45</v>
      </c>
      <c r="Q17" s="19">
        <v>2</v>
      </c>
      <c r="R17" s="74" t="s">
        <v>54</v>
      </c>
      <c r="S17" s="20"/>
      <c r="T17" s="112"/>
      <c r="U17" s="111"/>
      <c r="V17" s="112"/>
    </row>
    <row r="18" spans="2:22" x14ac:dyDescent="0.25">
      <c r="B18" s="35" t="s">
        <v>47</v>
      </c>
      <c r="C18" s="34">
        <v>5103</v>
      </c>
      <c r="D18" s="79" t="s">
        <v>48</v>
      </c>
      <c r="E18" s="108"/>
      <c r="F18" s="10"/>
      <c r="G18" s="10"/>
      <c r="H18" s="1"/>
      <c r="I18" s="113">
        <v>3</v>
      </c>
      <c r="J18" s="1"/>
      <c r="K18" s="39"/>
      <c r="L18" s="40" t="str">
        <f>IF(K18="","[X]",VLOOKUP(K18,$P$10:$Q$36,2,FALSE))</f>
        <v>[X]</v>
      </c>
      <c r="M18" s="36"/>
      <c r="N18" s="41" t="str">
        <f t="shared" ref="N18:N39" si="0">IF(OR(L18="[X]",L18="NA"),"NA ",I18*L18)</f>
        <v xml:space="preserve">NA </v>
      </c>
      <c r="O18" s="102"/>
      <c r="P18" s="18" t="s">
        <v>49</v>
      </c>
      <c r="Q18" s="19">
        <v>1.67</v>
      </c>
      <c r="R18" s="74" t="s">
        <v>57</v>
      </c>
      <c r="S18" s="20">
        <f t="shared" ref="S18:S31" si="1">C18</f>
        <v>5103</v>
      </c>
      <c r="T18" s="112">
        <f t="shared" ref="T18:T31" si="2">IF(AND(L18&lt;&gt;"[X]",S18&lt;5000),I18,0)</f>
        <v>0</v>
      </c>
      <c r="U18" s="111" t="str">
        <f t="shared" ref="U18:U31" si="3">B18</f>
        <v>AGEC</v>
      </c>
      <c r="V18" s="112">
        <f t="shared" ref="V18:V44" si="4">IF(AND(L18&lt;&gt;"[X]",U18="AGEC"),I18,0)</f>
        <v>0</v>
      </c>
    </row>
    <row r="19" spans="2:22" x14ac:dyDescent="0.25">
      <c r="B19" s="37" t="s">
        <v>47</v>
      </c>
      <c r="C19" s="37">
        <v>5403</v>
      </c>
      <c r="D19" s="75" t="s">
        <v>96</v>
      </c>
      <c r="E19" s="108"/>
      <c r="F19" s="38"/>
      <c r="G19" s="38"/>
      <c r="H19" s="1"/>
      <c r="I19" s="61">
        <v>3</v>
      </c>
      <c r="J19" s="1"/>
      <c r="K19" s="39"/>
      <c r="L19" s="40" t="str">
        <f>IF(K19="","[X]",VLOOKUP(K19,$P$10:$Q$36,2,FALSE))</f>
        <v>[X]</v>
      </c>
      <c r="M19" s="36"/>
      <c r="N19" s="41" t="str">
        <f t="shared" si="0"/>
        <v xml:space="preserve">NA </v>
      </c>
      <c r="O19" s="102"/>
      <c r="P19" s="18" t="s">
        <v>51</v>
      </c>
      <c r="Q19" s="19">
        <v>1.33</v>
      </c>
      <c r="R19" s="74" t="s">
        <v>59</v>
      </c>
      <c r="S19" s="20">
        <f t="shared" si="1"/>
        <v>5403</v>
      </c>
      <c r="T19" s="112">
        <f t="shared" si="2"/>
        <v>0</v>
      </c>
      <c r="U19" s="111" t="str">
        <f t="shared" si="3"/>
        <v>AGEC</v>
      </c>
      <c r="V19" s="112">
        <f t="shared" si="4"/>
        <v>0</v>
      </c>
    </row>
    <row r="20" spans="2:22" x14ac:dyDescent="0.25">
      <c r="B20" s="78" t="s">
        <v>47</v>
      </c>
      <c r="C20" s="35" t="s">
        <v>126</v>
      </c>
      <c r="D20" s="107" t="s">
        <v>97</v>
      </c>
      <c r="E20" s="108"/>
      <c r="F20" s="10"/>
      <c r="G20" s="10"/>
      <c r="H20" s="1"/>
      <c r="I20" s="113">
        <v>3</v>
      </c>
      <c r="J20" s="1"/>
      <c r="K20" s="44"/>
      <c r="L20" s="12" t="str">
        <f>IF(K20="","[X]",VLOOKUP(K20,$P$10:$Q$36,2,FALSE))</f>
        <v>[X]</v>
      </c>
      <c r="M20" s="36"/>
      <c r="N20" s="13" t="str">
        <f t="shared" si="0"/>
        <v xml:space="preserve">NA </v>
      </c>
      <c r="O20" s="102"/>
      <c r="P20" s="18" t="s">
        <v>53</v>
      </c>
      <c r="Q20" s="19">
        <v>1</v>
      </c>
      <c r="R20" s="74" t="s">
        <v>62</v>
      </c>
      <c r="S20" s="20" t="str">
        <f t="shared" si="1"/>
        <v>4113/5113</v>
      </c>
      <c r="T20" s="112">
        <f t="shared" si="2"/>
        <v>0</v>
      </c>
      <c r="U20" s="111" t="str">
        <f t="shared" si="3"/>
        <v>AGEC</v>
      </c>
      <c r="V20" s="112">
        <f t="shared" si="4"/>
        <v>0</v>
      </c>
    </row>
    <row r="21" spans="2:22" x14ac:dyDescent="0.25">
      <c r="B21" s="35" t="s">
        <v>47</v>
      </c>
      <c r="C21" s="124" t="s">
        <v>127</v>
      </c>
      <c r="D21" s="100" t="s">
        <v>98</v>
      </c>
      <c r="E21" s="108"/>
      <c r="F21" s="10"/>
      <c r="G21" s="10"/>
      <c r="H21" s="1"/>
      <c r="I21" s="113">
        <v>3</v>
      </c>
      <c r="J21" s="1"/>
      <c r="K21" s="11"/>
      <c r="L21" s="12" t="str">
        <f>IF(K21="","[X]",VLOOKUP(K21,$P$10:$Q$36,2,FALSE))</f>
        <v>[X]</v>
      </c>
      <c r="M21" s="36"/>
      <c r="N21" s="13" t="str">
        <f t="shared" si="0"/>
        <v xml:space="preserve">NA </v>
      </c>
      <c r="O21" s="102"/>
      <c r="P21" s="18" t="s">
        <v>56</v>
      </c>
      <c r="Q21" s="19">
        <v>0.67</v>
      </c>
      <c r="R21" s="74" t="s">
        <v>65</v>
      </c>
      <c r="S21" s="20" t="str">
        <f t="shared" si="1"/>
        <v>4303/5203</v>
      </c>
      <c r="T21" s="112">
        <f t="shared" si="2"/>
        <v>0</v>
      </c>
      <c r="U21" s="111" t="str">
        <f t="shared" si="3"/>
        <v>AGEC</v>
      </c>
      <c r="V21" s="112">
        <f t="shared" si="4"/>
        <v>0</v>
      </c>
    </row>
    <row r="22" spans="2:22" x14ac:dyDescent="0.25">
      <c r="B22" s="78" t="s">
        <v>47</v>
      </c>
      <c r="C22" s="78" t="s">
        <v>128</v>
      </c>
      <c r="D22" s="107" t="s">
        <v>99</v>
      </c>
      <c r="E22" s="108"/>
      <c r="F22" s="10"/>
      <c r="G22" s="10"/>
      <c r="H22" s="1"/>
      <c r="I22" s="113">
        <v>3</v>
      </c>
      <c r="J22" s="1"/>
      <c r="K22" s="11"/>
      <c r="L22" s="12" t="str">
        <f t="shared" ref="L22:L24" si="5">IF(K22="","[X]",VLOOKUP(K22,$P$10:$Q$36,2,FALSE))</f>
        <v>[X]</v>
      </c>
      <c r="M22" s="36"/>
      <c r="N22" s="13" t="str">
        <f t="shared" si="0"/>
        <v xml:space="preserve">NA </v>
      </c>
      <c r="O22" s="102"/>
      <c r="P22" s="18" t="s">
        <v>58</v>
      </c>
      <c r="Q22" s="19">
        <v>0</v>
      </c>
      <c r="R22" s="74" t="s">
        <v>68</v>
      </c>
      <c r="S22" s="20" t="str">
        <f t="shared" si="1"/>
        <v>4373/5073</v>
      </c>
      <c r="T22" s="112">
        <f t="shared" si="2"/>
        <v>0</v>
      </c>
      <c r="U22" s="111" t="str">
        <f t="shared" si="3"/>
        <v>AGEC</v>
      </c>
      <c r="V22" s="112">
        <f t="shared" si="4"/>
        <v>0</v>
      </c>
    </row>
    <row r="23" spans="2:22" s="102" customFormat="1" x14ac:dyDescent="0.25">
      <c r="B23" s="78" t="s">
        <v>47</v>
      </c>
      <c r="C23" s="78" t="s">
        <v>129</v>
      </c>
      <c r="D23" s="107" t="s">
        <v>119</v>
      </c>
      <c r="E23" s="108"/>
      <c r="F23" s="10"/>
      <c r="G23" s="10"/>
      <c r="H23" s="1"/>
      <c r="I23" s="117">
        <v>3</v>
      </c>
      <c r="J23" s="1"/>
      <c r="K23" s="11"/>
      <c r="L23" s="12" t="str">
        <f t="shared" ref="L23" si="6">IF(K23="","[X]",VLOOKUP(K23,$P$10:$Q$36,2,FALSE))</f>
        <v>[X]</v>
      </c>
      <c r="M23" s="36"/>
      <c r="N23" s="13" t="str">
        <f t="shared" ref="N23" si="7">IF(OR(L23="[X]",L23="NA"),"NA ",I23*L23)</f>
        <v xml:space="preserve">NA </v>
      </c>
      <c r="P23" s="18" t="s">
        <v>60</v>
      </c>
      <c r="Q23" s="43" t="s">
        <v>61</v>
      </c>
      <c r="R23" s="74" t="s">
        <v>70</v>
      </c>
      <c r="S23" s="20" t="str">
        <f t="shared" ref="S23" si="8">C23</f>
        <v>4383/5083</v>
      </c>
      <c r="T23" s="116">
        <f t="shared" ref="T23" si="9">IF(AND(L23&lt;&gt;"[X]",S23&lt;5000),I23,0)</f>
        <v>0</v>
      </c>
      <c r="U23" s="115" t="str">
        <f t="shared" ref="U23" si="10">B23</f>
        <v>AGEC</v>
      </c>
      <c r="V23" s="116">
        <f t="shared" ref="V23" si="11">IF(AND(L23&lt;&gt;"[X]",U23="AGEC"),I23,0)</f>
        <v>0</v>
      </c>
    </row>
    <row r="24" spans="2:22" s="82" customFormat="1" x14ac:dyDescent="0.25">
      <c r="B24" s="35" t="s">
        <v>47</v>
      </c>
      <c r="C24" s="35">
        <v>5413</v>
      </c>
      <c r="D24" s="100" t="s">
        <v>100</v>
      </c>
      <c r="E24" s="108"/>
      <c r="F24" s="10"/>
      <c r="G24" s="10"/>
      <c r="H24" s="1"/>
      <c r="I24" s="113">
        <v>3</v>
      </c>
      <c r="J24" s="1"/>
      <c r="K24" s="11"/>
      <c r="L24" s="12" t="str">
        <f t="shared" si="5"/>
        <v>[X]</v>
      </c>
      <c r="M24" s="36"/>
      <c r="N24" s="13" t="str">
        <f t="shared" si="0"/>
        <v xml:space="preserve">NA </v>
      </c>
      <c r="O24" s="102"/>
      <c r="P24" s="18" t="s">
        <v>63</v>
      </c>
      <c r="Q24" s="43" t="s">
        <v>64</v>
      </c>
      <c r="R24" s="74" t="s">
        <v>73</v>
      </c>
      <c r="S24" s="20">
        <f t="shared" si="1"/>
        <v>5413</v>
      </c>
      <c r="T24" s="112">
        <f t="shared" si="2"/>
        <v>0</v>
      </c>
      <c r="U24" s="111" t="str">
        <f t="shared" si="3"/>
        <v>AGEC</v>
      </c>
      <c r="V24" s="112">
        <f t="shared" si="4"/>
        <v>0</v>
      </c>
    </row>
    <row r="25" spans="2:22" x14ac:dyDescent="0.25">
      <c r="B25" s="45" t="s">
        <v>47</v>
      </c>
      <c r="C25" s="45">
        <v>5303</v>
      </c>
      <c r="D25" s="72" t="s">
        <v>101</v>
      </c>
      <c r="E25" s="108"/>
      <c r="F25" s="21"/>
      <c r="G25" s="21"/>
      <c r="H25" s="1"/>
      <c r="I25" s="63">
        <v>3</v>
      </c>
      <c r="J25" s="1"/>
      <c r="K25" s="23"/>
      <c r="L25" s="24" t="str">
        <f t="shared" ref="L25:L31" si="12">IF(K25="","[X]",VLOOKUP(K25,$P$10:$Q$36,2,FALSE))</f>
        <v>[X]</v>
      </c>
      <c r="M25" s="36"/>
      <c r="N25" s="25" t="str">
        <f t="shared" si="0"/>
        <v xml:space="preserve">NA </v>
      </c>
      <c r="O25" s="102"/>
      <c r="P25" s="18" t="s">
        <v>67</v>
      </c>
      <c r="Q25" s="116" t="s">
        <v>64</v>
      </c>
      <c r="R25" s="74" t="s">
        <v>122</v>
      </c>
      <c r="S25" s="62">
        <f t="shared" si="1"/>
        <v>5303</v>
      </c>
      <c r="T25" s="112">
        <f t="shared" si="2"/>
        <v>0</v>
      </c>
      <c r="U25" s="111" t="str">
        <f t="shared" si="3"/>
        <v>AGEC</v>
      </c>
      <c r="V25" s="112">
        <f t="shared" si="4"/>
        <v>0</v>
      </c>
    </row>
    <row r="26" spans="2:22" x14ac:dyDescent="0.25">
      <c r="B26" s="78" t="s">
        <v>47</v>
      </c>
      <c r="C26" s="78" t="s">
        <v>130</v>
      </c>
      <c r="D26" s="107" t="s">
        <v>102</v>
      </c>
      <c r="E26" s="108"/>
      <c r="F26" s="10"/>
      <c r="G26" s="10"/>
      <c r="H26" s="1"/>
      <c r="I26" s="113">
        <v>3</v>
      </c>
      <c r="J26" s="1"/>
      <c r="K26" s="44"/>
      <c r="L26" s="12" t="str">
        <f t="shared" si="12"/>
        <v>[X]</v>
      </c>
      <c r="M26" s="36"/>
      <c r="N26" s="13" t="str">
        <f t="shared" si="0"/>
        <v xml:space="preserve">NA </v>
      </c>
      <c r="O26" s="101"/>
      <c r="P26" s="18" t="s">
        <v>69</v>
      </c>
      <c r="Q26" s="116" t="s">
        <v>64</v>
      </c>
      <c r="R26" s="74" t="s">
        <v>123</v>
      </c>
      <c r="S26" s="20" t="str">
        <f t="shared" si="1"/>
        <v>4143/5043</v>
      </c>
      <c r="T26" s="112">
        <f t="shared" si="2"/>
        <v>0</v>
      </c>
      <c r="U26" s="111" t="str">
        <f t="shared" si="3"/>
        <v>AGEC</v>
      </c>
      <c r="V26" s="112">
        <f t="shared" si="4"/>
        <v>0</v>
      </c>
    </row>
    <row r="27" spans="2:22" x14ac:dyDescent="0.25">
      <c r="B27" s="42" t="s">
        <v>47</v>
      </c>
      <c r="C27" s="78" t="s">
        <v>131</v>
      </c>
      <c r="D27" s="100" t="s">
        <v>103</v>
      </c>
      <c r="E27" s="108"/>
      <c r="F27" s="10"/>
      <c r="G27" s="10"/>
      <c r="H27" s="1"/>
      <c r="I27" s="64">
        <v>3</v>
      </c>
      <c r="J27" s="1"/>
      <c r="K27" s="11"/>
      <c r="L27" s="12" t="str">
        <f t="shared" si="12"/>
        <v>[X]</v>
      </c>
      <c r="M27" s="36"/>
      <c r="N27" s="13" t="str">
        <f t="shared" si="0"/>
        <v xml:space="preserve">NA </v>
      </c>
      <c r="O27" s="102"/>
      <c r="P27" s="18" t="s">
        <v>72</v>
      </c>
      <c r="Q27" s="19" t="s">
        <v>64</v>
      </c>
      <c r="R27" s="74" t="s">
        <v>124</v>
      </c>
      <c r="S27" s="20" t="str">
        <f>C27</f>
        <v>4313/5213</v>
      </c>
      <c r="T27" s="112">
        <f t="shared" si="2"/>
        <v>0</v>
      </c>
      <c r="U27" s="111" t="str">
        <f t="shared" si="3"/>
        <v>AGEC</v>
      </c>
      <c r="V27" s="112">
        <f t="shared" si="4"/>
        <v>0</v>
      </c>
    </row>
    <row r="28" spans="2:22" x14ac:dyDescent="0.25">
      <c r="B28" s="80" t="s">
        <v>47</v>
      </c>
      <c r="C28" s="81" t="s">
        <v>132</v>
      </c>
      <c r="D28" s="107" t="s">
        <v>104</v>
      </c>
      <c r="E28" s="108"/>
      <c r="F28" s="10"/>
      <c r="G28" s="10"/>
      <c r="H28" s="1"/>
      <c r="I28" s="64">
        <v>3</v>
      </c>
      <c r="J28" s="1"/>
      <c r="K28" s="11"/>
      <c r="L28" s="12" t="str">
        <f t="shared" si="12"/>
        <v>[X]</v>
      </c>
      <c r="M28" s="36"/>
      <c r="N28" s="13" t="str">
        <f t="shared" si="0"/>
        <v xml:space="preserve">NA </v>
      </c>
      <c r="O28" s="102"/>
      <c r="P28" s="46" t="s">
        <v>75</v>
      </c>
      <c r="Q28" s="47" t="s">
        <v>64</v>
      </c>
      <c r="R28" s="65" t="s">
        <v>76</v>
      </c>
      <c r="S28" s="20" t="str">
        <f>C28</f>
        <v>4323/5123</v>
      </c>
      <c r="T28" s="112">
        <f t="shared" si="2"/>
        <v>0</v>
      </c>
      <c r="U28" s="111" t="str">
        <f t="shared" si="3"/>
        <v>AGEC</v>
      </c>
      <c r="V28" s="112">
        <f t="shared" si="4"/>
        <v>0</v>
      </c>
    </row>
    <row r="29" spans="2:22" s="102" customFormat="1" x14ac:dyDescent="0.25">
      <c r="B29" s="80" t="s">
        <v>47</v>
      </c>
      <c r="C29" s="81" t="s">
        <v>133</v>
      </c>
      <c r="D29" s="107" t="s">
        <v>120</v>
      </c>
      <c r="E29" s="108"/>
      <c r="F29" s="10"/>
      <c r="G29" s="10"/>
      <c r="H29" s="1"/>
      <c r="I29" s="64">
        <v>3</v>
      </c>
      <c r="J29" s="1"/>
      <c r="K29" s="11"/>
      <c r="L29" s="12" t="str">
        <f t="shared" ref="L29" si="13">IF(K29="","[X]",VLOOKUP(K29,$P$10:$Q$36,2,FALSE))</f>
        <v>[X]</v>
      </c>
      <c r="M29" s="36"/>
      <c r="N29" s="13" t="str">
        <f t="shared" ref="N29" si="14">IF(OR(L29="[X]",L29="NA"),"NA ",I29*L29)</f>
        <v xml:space="preserve">NA </v>
      </c>
      <c r="P29" s="118"/>
      <c r="Q29" s="120"/>
      <c r="R29" s="122"/>
      <c r="S29" s="20" t="str">
        <f>C29</f>
        <v>4403/5053</v>
      </c>
      <c r="T29" s="116"/>
      <c r="U29" s="115" t="str">
        <f t="shared" si="3"/>
        <v>AGEC</v>
      </c>
      <c r="V29" s="116"/>
    </row>
    <row r="30" spans="2:22" s="82" customFormat="1" x14ac:dyDescent="0.25">
      <c r="B30" s="78" t="s">
        <v>47</v>
      </c>
      <c r="C30" s="35">
        <v>5143</v>
      </c>
      <c r="D30" s="100" t="s">
        <v>105</v>
      </c>
      <c r="E30" s="101"/>
      <c r="F30" s="10"/>
      <c r="G30" s="10"/>
      <c r="H30" s="1"/>
      <c r="I30" s="113">
        <v>3</v>
      </c>
      <c r="J30" s="1"/>
      <c r="K30" s="23"/>
      <c r="L30" s="12" t="str">
        <f t="shared" si="12"/>
        <v>[X]</v>
      </c>
      <c r="M30" s="36"/>
      <c r="N30" s="13" t="str">
        <f t="shared" si="0"/>
        <v xml:space="preserve">NA </v>
      </c>
      <c r="O30" s="102"/>
      <c r="P30" s="119"/>
      <c r="Q30" s="121"/>
      <c r="R30" s="123"/>
      <c r="S30" s="20">
        <f t="shared" si="1"/>
        <v>5143</v>
      </c>
      <c r="T30" s="112">
        <f t="shared" si="2"/>
        <v>0</v>
      </c>
      <c r="U30" s="111" t="str">
        <f t="shared" si="3"/>
        <v>AGEC</v>
      </c>
      <c r="V30" s="112">
        <f t="shared" si="4"/>
        <v>0</v>
      </c>
    </row>
    <row r="31" spans="2:22" s="82" customFormat="1" ht="16.2" thickBot="1" x14ac:dyDescent="0.3">
      <c r="B31" s="83" t="s">
        <v>47</v>
      </c>
      <c r="C31" s="84">
        <v>5011</v>
      </c>
      <c r="D31" s="83" t="s">
        <v>66</v>
      </c>
      <c r="E31" s="48"/>
      <c r="F31" s="85"/>
      <c r="G31" s="85"/>
      <c r="H31" s="110"/>
      <c r="I31" s="86">
        <v>1</v>
      </c>
      <c r="J31" s="110"/>
      <c r="K31" s="39"/>
      <c r="L31" s="88" t="str">
        <f t="shared" si="12"/>
        <v>[X]</v>
      </c>
      <c r="M31" s="49"/>
      <c r="N31" s="89" t="str">
        <f>IF(OR(L31="[X]",L31="NA"),"NA ",I31*L31)</f>
        <v xml:space="preserve">NA </v>
      </c>
      <c r="O31" s="102"/>
      <c r="P31" s="42"/>
      <c r="Q31" s="52"/>
      <c r="R31" s="102"/>
      <c r="S31" s="20">
        <f t="shared" si="1"/>
        <v>5011</v>
      </c>
      <c r="T31" s="112">
        <f t="shared" si="2"/>
        <v>0</v>
      </c>
      <c r="U31" s="111" t="str">
        <f t="shared" si="3"/>
        <v>AGEC</v>
      </c>
      <c r="V31" s="112">
        <f t="shared" si="4"/>
        <v>0</v>
      </c>
    </row>
    <row r="32" spans="2:22" s="82" customFormat="1" ht="13.8" thickTop="1" x14ac:dyDescent="0.25">
      <c r="B32" s="178" t="s">
        <v>106</v>
      </c>
      <c r="C32" s="178"/>
      <c r="D32" s="178"/>
      <c r="E32" s="102"/>
      <c r="F32" s="6" t="s">
        <v>12</v>
      </c>
      <c r="G32" s="6" t="s">
        <v>13</v>
      </c>
      <c r="H32" s="6"/>
      <c r="I32" s="6" t="s">
        <v>14</v>
      </c>
      <c r="J32" s="6"/>
      <c r="K32" s="7" t="s">
        <v>15</v>
      </c>
      <c r="L32" s="7" t="s">
        <v>16</v>
      </c>
      <c r="M32" s="7"/>
      <c r="N32" s="7" t="s">
        <v>17</v>
      </c>
      <c r="O32" s="94"/>
      <c r="P32" s="102"/>
      <c r="Q32" s="102"/>
      <c r="R32" s="102"/>
      <c r="S32" s="20"/>
      <c r="T32" s="112"/>
      <c r="U32" s="111"/>
      <c r="V32" s="112"/>
    </row>
    <row r="33" spans="1:23" s="82" customFormat="1" x14ac:dyDescent="0.25">
      <c r="B33" s="107" t="s">
        <v>47</v>
      </c>
      <c r="C33" s="73" t="s">
        <v>134</v>
      </c>
      <c r="D33" s="107" t="s">
        <v>107</v>
      </c>
      <c r="E33" s="102"/>
      <c r="F33" s="10"/>
      <c r="G33" s="10"/>
      <c r="H33" s="1"/>
      <c r="I33" s="113">
        <v>3</v>
      </c>
      <c r="J33" s="1"/>
      <c r="K33" s="44"/>
      <c r="L33" s="12" t="str">
        <f t="shared" ref="L33:L35" si="15">IF(K33="","[X]",VLOOKUP(K33,$P$10:$Q$36,2,FALSE))</f>
        <v>[X]</v>
      </c>
      <c r="M33" s="36"/>
      <c r="N33" s="13" t="str">
        <f t="shared" si="0"/>
        <v xml:space="preserve">NA </v>
      </c>
      <c r="O33" s="102"/>
      <c r="P33" s="102"/>
      <c r="Q33" s="102"/>
      <c r="R33" s="102"/>
      <c r="S33" s="20" t="str">
        <f>C33</f>
        <v>4163/5063</v>
      </c>
      <c r="T33" s="112">
        <f t="shared" ref="T33" si="16">IF(AND(L33&lt;&gt;"[X]",S33&lt;5000),I33,0)</f>
        <v>0</v>
      </c>
      <c r="U33" s="111" t="str">
        <f t="shared" ref="U33:U39" si="17">B33</f>
        <v>AGEC</v>
      </c>
      <c r="V33" s="112">
        <f t="shared" si="4"/>
        <v>0</v>
      </c>
    </row>
    <row r="34" spans="1:23" s="82" customFormat="1" x14ac:dyDescent="0.25">
      <c r="B34" s="107" t="s">
        <v>47</v>
      </c>
      <c r="C34" s="73" t="s">
        <v>135</v>
      </c>
      <c r="D34" s="107" t="s">
        <v>108</v>
      </c>
      <c r="E34" s="102"/>
      <c r="F34" s="10"/>
      <c r="G34" s="10"/>
      <c r="H34" s="1"/>
      <c r="I34" s="113">
        <v>3</v>
      </c>
      <c r="J34" s="1"/>
      <c r="K34" s="11"/>
      <c r="L34" s="12" t="str">
        <f t="shared" si="15"/>
        <v>[X]</v>
      </c>
      <c r="M34" s="36"/>
      <c r="N34" s="13" t="str">
        <f t="shared" si="0"/>
        <v xml:space="preserve">NA </v>
      </c>
      <c r="O34" s="102"/>
      <c r="P34" s="102"/>
      <c r="Q34" s="102"/>
      <c r="R34" s="102"/>
      <c r="S34" s="20" t="str">
        <f t="shared" ref="S34:S39" si="18">C34</f>
        <v>4613/5233</v>
      </c>
      <c r="T34" s="112">
        <f>IF(AND(L34&lt;&gt;"[X]",S34&lt;5000),I34,0)</f>
        <v>0</v>
      </c>
      <c r="U34" s="111" t="str">
        <f t="shared" si="17"/>
        <v>AGEC</v>
      </c>
      <c r="V34" s="112">
        <f t="shared" si="4"/>
        <v>0</v>
      </c>
    </row>
    <row r="35" spans="1:23" s="82" customFormat="1" x14ac:dyDescent="0.25">
      <c r="A35" s="102"/>
      <c r="B35" s="107" t="s">
        <v>47</v>
      </c>
      <c r="C35" s="73" t="s">
        <v>136</v>
      </c>
      <c r="D35" s="107" t="s">
        <v>109</v>
      </c>
      <c r="E35" s="102"/>
      <c r="F35" s="10"/>
      <c r="G35" s="10"/>
      <c r="H35" s="1"/>
      <c r="I35" s="113">
        <v>3</v>
      </c>
      <c r="J35" s="1"/>
      <c r="K35" s="11"/>
      <c r="L35" s="12" t="str">
        <f t="shared" si="15"/>
        <v>[X]</v>
      </c>
      <c r="M35" s="36"/>
      <c r="N35" s="13" t="str">
        <f t="shared" si="0"/>
        <v xml:space="preserve">NA </v>
      </c>
      <c r="O35" s="102"/>
      <c r="P35" s="102"/>
      <c r="Q35" s="102"/>
      <c r="R35" s="102"/>
      <c r="S35" s="20" t="str">
        <f t="shared" si="18"/>
        <v>4623/5223</v>
      </c>
      <c r="T35" s="112">
        <f t="shared" ref="T35:T39" si="19">IF(AND(L35&lt;&gt;"[X]",S35&lt;5000),I35,0)</f>
        <v>0</v>
      </c>
      <c r="U35" s="111" t="str">
        <f t="shared" si="17"/>
        <v>AGEC</v>
      </c>
      <c r="V35" s="112">
        <f t="shared" si="4"/>
        <v>0</v>
      </c>
      <c r="W35" s="102"/>
    </row>
    <row r="36" spans="1:23" x14ac:dyDescent="0.25">
      <c r="A36" s="102"/>
      <c r="B36" s="107" t="s">
        <v>47</v>
      </c>
      <c r="C36" s="66">
        <v>5133</v>
      </c>
      <c r="D36" s="107" t="s">
        <v>110</v>
      </c>
      <c r="E36" s="68"/>
      <c r="F36" s="87"/>
      <c r="G36" s="87"/>
      <c r="H36" s="69"/>
      <c r="I36" s="113">
        <v>3</v>
      </c>
      <c r="J36" s="69"/>
      <c r="K36" s="11"/>
      <c r="L36" s="90" t="str">
        <f>IF(K36="","[X]",VLOOKUP(K36,$P$10:$Q$36,2,FALSE))</f>
        <v>[X]</v>
      </c>
      <c r="M36" s="70"/>
      <c r="N36" s="13" t="str">
        <f t="shared" si="0"/>
        <v xml:space="preserve">NA </v>
      </c>
      <c r="O36" s="102"/>
      <c r="P36" s="102"/>
      <c r="Q36" s="102"/>
      <c r="R36" s="102"/>
      <c r="S36" s="20">
        <f t="shared" si="18"/>
        <v>5133</v>
      </c>
      <c r="T36" s="112">
        <f t="shared" si="19"/>
        <v>0</v>
      </c>
      <c r="U36" s="111" t="str">
        <f t="shared" si="17"/>
        <v>AGEC</v>
      </c>
      <c r="V36" s="112">
        <f t="shared" si="4"/>
        <v>0</v>
      </c>
      <c r="W36" s="102"/>
    </row>
    <row r="37" spans="1:23" x14ac:dyDescent="0.25">
      <c r="A37" s="102"/>
      <c r="B37" s="107" t="s">
        <v>47</v>
      </c>
      <c r="C37" s="66">
        <v>5153</v>
      </c>
      <c r="D37" s="107" t="s">
        <v>111</v>
      </c>
      <c r="E37" s="68"/>
      <c r="F37" s="87"/>
      <c r="G37" s="87"/>
      <c r="H37" s="69"/>
      <c r="I37" s="113">
        <v>3</v>
      </c>
      <c r="J37" s="69"/>
      <c r="K37" s="11"/>
      <c r="L37" s="90" t="str">
        <f>IF(K37="","[X]",VLOOKUP(K37,$P$10:$Q$36,2,FALSE))</f>
        <v>[X]</v>
      </c>
      <c r="M37" s="70"/>
      <c r="N37" s="13" t="str">
        <f t="shared" si="0"/>
        <v xml:space="preserve">NA </v>
      </c>
      <c r="O37" s="102"/>
      <c r="P37" s="42"/>
      <c r="Q37" s="52"/>
      <c r="R37" s="102"/>
      <c r="S37" s="20">
        <f t="shared" si="18"/>
        <v>5153</v>
      </c>
      <c r="T37" s="112">
        <f t="shared" si="19"/>
        <v>0</v>
      </c>
      <c r="U37" s="111" t="str">
        <f t="shared" si="17"/>
        <v>AGEC</v>
      </c>
      <c r="V37" s="112">
        <f t="shared" si="4"/>
        <v>0</v>
      </c>
      <c r="W37" s="102"/>
    </row>
    <row r="38" spans="1:23" s="102" customFormat="1" x14ac:dyDescent="0.25">
      <c r="B38" s="107" t="s">
        <v>47</v>
      </c>
      <c r="C38" s="66">
        <v>5603</v>
      </c>
      <c r="D38" s="107" t="s">
        <v>121</v>
      </c>
      <c r="E38" s="68"/>
      <c r="F38" s="87"/>
      <c r="G38" s="87"/>
      <c r="H38" s="69"/>
      <c r="I38" s="117">
        <v>3</v>
      </c>
      <c r="J38" s="69"/>
      <c r="K38" s="11"/>
      <c r="L38" s="90" t="str">
        <f>IF(K38="","[X]",VLOOKUP(K38,$P$10:$Q$36,2,FALSE))</f>
        <v>[X]</v>
      </c>
      <c r="M38" s="70"/>
      <c r="N38" s="13" t="str">
        <f t="shared" ref="N38" si="20">IF(OR(L38="[X]",L38="NA"),"NA ",I38*L38)</f>
        <v xml:space="preserve">NA </v>
      </c>
      <c r="P38" s="42"/>
      <c r="Q38" s="52"/>
      <c r="S38" s="20">
        <f t="shared" si="18"/>
        <v>5603</v>
      </c>
      <c r="T38" s="116"/>
      <c r="U38" s="115" t="str">
        <f t="shared" si="17"/>
        <v>AGEC</v>
      </c>
      <c r="V38" s="116"/>
    </row>
    <row r="39" spans="1:23" s="82" customFormat="1" ht="13.8" thickBot="1" x14ac:dyDescent="0.3">
      <c r="A39" s="102"/>
      <c r="B39" s="107" t="s">
        <v>47</v>
      </c>
      <c r="C39" s="66">
        <v>5623</v>
      </c>
      <c r="D39" s="107" t="s">
        <v>55</v>
      </c>
      <c r="E39" s="68"/>
      <c r="F39" s="87"/>
      <c r="G39" s="87"/>
      <c r="H39" s="69"/>
      <c r="I39" s="113">
        <v>3</v>
      </c>
      <c r="J39" s="69"/>
      <c r="K39" s="23"/>
      <c r="L39" s="90" t="str">
        <f>IF(K39="","[X]",VLOOKUP(K39,$P$10:$Q$36,2,FALSE))</f>
        <v>[X]</v>
      </c>
      <c r="M39" s="70"/>
      <c r="N39" s="13" t="str">
        <f t="shared" si="0"/>
        <v xml:space="preserve">NA </v>
      </c>
      <c r="O39" s="102"/>
      <c r="P39" s="42"/>
      <c r="Q39" s="52"/>
      <c r="R39" s="102"/>
      <c r="S39" s="20">
        <f t="shared" si="18"/>
        <v>5623</v>
      </c>
      <c r="T39" s="112">
        <f t="shared" si="19"/>
        <v>0</v>
      </c>
      <c r="U39" s="111" t="str">
        <f t="shared" si="17"/>
        <v>AGEC</v>
      </c>
      <c r="V39" s="112">
        <f t="shared" si="4"/>
        <v>0</v>
      </c>
      <c r="W39" s="102"/>
    </row>
    <row r="40" spans="1:23" ht="16.2" thickTop="1" x14ac:dyDescent="0.25">
      <c r="A40" s="102"/>
      <c r="B40" s="155" t="s">
        <v>112</v>
      </c>
      <c r="C40" s="155"/>
      <c r="D40" s="155"/>
      <c r="E40" s="50"/>
      <c r="F40" s="6" t="s">
        <v>12</v>
      </c>
      <c r="G40" s="6" t="s">
        <v>13</v>
      </c>
      <c r="H40" s="6"/>
      <c r="I40" s="6" t="s">
        <v>14</v>
      </c>
      <c r="J40" s="6"/>
      <c r="K40" s="7" t="s">
        <v>15</v>
      </c>
      <c r="L40" s="7" t="s">
        <v>16</v>
      </c>
      <c r="M40" s="7"/>
      <c r="N40" s="7" t="s">
        <v>17</v>
      </c>
      <c r="O40" s="102"/>
      <c r="P40" s="42"/>
      <c r="Q40" s="52"/>
      <c r="R40" s="102"/>
      <c r="S40" s="20"/>
      <c r="T40" s="112"/>
      <c r="U40" s="111"/>
      <c r="V40" s="112"/>
      <c r="W40" s="102"/>
    </row>
    <row r="41" spans="1:23" x14ac:dyDescent="0.25">
      <c r="A41" s="102"/>
      <c r="B41" s="9" t="s">
        <v>22</v>
      </c>
      <c r="C41" s="51" t="s">
        <v>23</v>
      </c>
      <c r="D41" s="71" t="s">
        <v>71</v>
      </c>
      <c r="E41" s="101"/>
      <c r="F41" s="10"/>
      <c r="G41" s="10"/>
      <c r="H41" s="109"/>
      <c r="I41" s="11"/>
      <c r="J41" s="109"/>
      <c r="K41" s="44"/>
      <c r="L41" s="12" t="str">
        <f>IF(K41="","[X]",VLOOKUP(K41,$P$10:$Q$30,2,FALSE))</f>
        <v>[X]</v>
      </c>
      <c r="M41" s="13"/>
      <c r="N41" s="13" t="str">
        <f>IF(OR(L41="[X]",L41="NA"),"NA ",I41*L41)</f>
        <v xml:space="preserve">NA </v>
      </c>
      <c r="O41" s="102"/>
      <c r="P41" s="42"/>
      <c r="Q41" s="52"/>
      <c r="R41" s="102"/>
      <c r="S41" s="20" t="str">
        <f t="shared" ref="S41:S45" si="21">C41</f>
        <v>NUM</v>
      </c>
      <c r="T41" s="112">
        <f t="shared" ref="T41:T45" si="22">IF(AND(L41&lt;&gt;"[X]",S41&lt;5000),I41,0)</f>
        <v>0</v>
      </c>
      <c r="U41" s="111" t="str">
        <f t="shared" ref="U41:U45" si="23">B41</f>
        <v>ALPH</v>
      </c>
      <c r="V41" s="112">
        <f t="shared" si="4"/>
        <v>0</v>
      </c>
      <c r="W41" s="102"/>
    </row>
    <row r="42" spans="1:23" x14ac:dyDescent="0.25">
      <c r="A42" s="102"/>
      <c r="B42" s="9" t="s">
        <v>22</v>
      </c>
      <c r="C42" s="51" t="s">
        <v>23</v>
      </c>
      <c r="D42" s="71" t="s">
        <v>74</v>
      </c>
      <c r="E42" s="101"/>
      <c r="F42" s="10"/>
      <c r="G42" s="10"/>
      <c r="H42" s="109"/>
      <c r="I42" s="11"/>
      <c r="J42" s="109"/>
      <c r="K42" s="11"/>
      <c r="L42" s="12" t="str">
        <f>IF(K42="","[X]",VLOOKUP(K42,$P$10:$Q$30,2,FALSE))</f>
        <v>[X]</v>
      </c>
      <c r="M42" s="13"/>
      <c r="N42" s="13" t="str">
        <f>IF(OR(L42="[X]",L42="NA"),"NA ",I42*L42)</f>
        <v xml:space="preserve">NA </v>
      </c>
      <c r="O42" s="102"/>
      <c r="P42" s="42"/>
      <c r="Q42" s="52"/>
      <c r="R42" s="102"/>
      <c r="S42" s="20" t="str">
        <f t="shared" si="21"/>
        <v>NUM</v>
      </c>
      <c r="T42" s="112">
        <f t="shared" si="22"/>
        <v>0</v>
      </c>
      <c r="U42" s="111" t="str">
        <f t="shared" si="23"/>
        <v>ALPH</v>
      </c>
      <c r="V42" s="112">
        <f t="shared" si="4"/>
        <v>0</v>
      </c>
      <c r="W42" s="102"/>
    </row>
    <row r="43" spans="1:23" x14ac:dyDescent="0.25">
      <c r="A43" s="102"/>
      <c r="B43" s="9" t="s">
        <v>22</v>
      </c>
      <c r="C43" s="51" t="s">
        <v>23</v>
      </c>
      <c r="D43" s="71" t="s">
        <v>77</v>
      </c>
      <c r="E43" s="101"/>
      <c r="F43" s="10"/>
      <c r="G43" s="10"/>
      <c r="H43" s="109"/>
      <c r="I43" s="11"/>
      <c r="J43" s="109"/>
      <c r="K43" s="11"/>
      <c r="L43" s="12" t="str">
        <f t="shared" ref="L43:L45" si="24">IF(K43="","[X]",VLOOKUP(K43,$P$10:$Q$30,2,FALSE))</f>
        <v>[X]</v>
      </c>
      <c r="M43" s="13"/>
      <c r="N43" s="13" t="str">
        <f t="shared" ref="N43:N45" si="25">IF(OR(L43="[X]",L43="NA"),"NA ",I43*L43)</f>
        <v xml:space="preserve">NA </v>
      </c>
      <c r="O43" s="102"/>
      <c r="P43" s="42"/>
      <c r="Q43" s="52"/>
      <c r="R43" s="102"/>
      <c r="S43" s="20" t="str">
        <f t="shared" si="21"/>
        <v>NUM</v>
      </c>
      <c r="T43" s="112">
        <f t="shared" si="22"/>
        <v>0</v>
      </c>
      <c r="U43" s="111" t="str">
        <f t="shared" si="23"/>
        <v>ALPH</v>
      </c>
      <c r="V43" s="112">
        <f t="shared" si="4"/>
        <v>0</v>
      </c>
      <c r="W43" s="93"/>
    </row>
    <row r="44" spans="1:23" s="82" customFormat="1" x14ac:dyDescent="0.25">
      <c r="A44" s="102"/>
      <c r="B44" s="9" t="s">
        <v>22</v>
      </c>
      <c r="C44" s="51" t="s">
        <v>23</v>
      </c>
      <c r="D44" s="71" t="s">
        <v>78</v>
      </c>
      <c r="E44" s="101"/>
      <c r="F44" s="10"/>
      <c r="G44" s="10"/>
      <c r="H44" s="109"/>
      <c r="I44" s="11"/>
      <c r="J44" s="109"/>
      <c r="K44" s="11"/>
      <c r="L44" s="12" t="str">
        <f t="shared" si="24"/>
        <v>[X]</v>
      </c>
      <c r="M44" s="13"/>
      <c r="N44" s="13" t="str">
        <f t="shared" si="25"/>
        <v xml:space="preserve">NA </v>
      </c>
      <c r="O44" s="102"/>
      <c r="P44" s="42"/>
      <c r="Q44" s="52"/>
      <c r="R44" s="102"/>
      <c r="S44" s="20" t="str">
        <f t="shared" si="21"/>
        <v>NUM</v>
      </c>
      <c r="T44" s="112">
        <f t="shared" si="22"/>
        <v>0</v>
      </c>
      <c r="U44" s="111" t="str">
        <f t="shared" si="23"/>
        <v>ALPH</v>
      </c>
      <c r="V44" s="112">
        <f t="shared" si="4"/>
        <v>0</v>
      </c>
      <c r="W44" s="93"/>
    </row>
    <row r="45" spans="1:23" ht="13.8" thickBot="1" x14ac:dyDescent="0.3">
      <c r="A45" s="102"/>
      <c r="B45" s="71" t="s">
        <v>22</v>
      </c>
      <c r="C45" s="95" t="s">
        <v>23</v>
      </c>
      <c r="D45" s="71" t="s">
        <v>79</v>
      </c>
      <c r="E45" s="101"/>
      <c r="F45" s="10"/>
      <c r="G45" s="10"/>
      <c r="H45" s="109"/>
      <c r="I45" s="11"/>
      <c r="J45" s="109"/>
      <c r="K45" s="11"/>
      <c r="L45" s="12" t="str">
        <f t="shared" si="24"/>
        <v>[X]</v>
      </c>
      <c r="M45" s="13"/>
      <c r="N45" s="13" t="str">
        <f t="shared" si="25"/>
        <v xml:space="preserve">NA </v>
      </c>
      <c r="O45" s="102"/>
      <c r="P45" s="42"/>
      <c r="Q45" s="52"/>
      <c r="R45" s="102"/>
      <c r="S45" s="20" t="str">
        <f t="shared" si="21"/>
        <v>NUM</v>
      </c>
      <c r="T45" s="112">
        <f t="shared" si="22"/>
        <v>0</v>
      </c>
      <c r="U45" s="111" t="str">
        <f t="shared" si="23"/>
        <v>ALPH</v>
      </c>
      <c r="V45" s="112">
        <f>IF(AND(L45&lt;&gt;"[X]",U45="AGEC"),I45,0)</f>
        <v>0</v>
      </c>
      <c r="W45" s="93"/>
    </row>
    <row r="46" spans="1:23" ht="16.2" thickTop="1" x14ac:dyDescent="0.25">
      <c r="A46" s="102"/>
      <c r="B46" s="148" t="s">
        <v>113</v>
      </c>
      <c r="C46" s="148"/>
      <c r="D46" s="148"/>
      <c r="E46" s="96"/>
      <c r="F46" s="149" t="s">
        <v>32</v>
      </c>
      <c r="G46" s="149"/>
      <c r="H46" s="97"/>
      <c r="I46" s="98">
        <f>SUMIF(L18:L45,"&gt;=0",I18:I45)</f>
        <v>0</v>
      </c>
      <c r="J46" s="99"/>
      <c r="K46" s="149" t="s">
        <v>80</v>
      </c>
      <c r="L46" s="149"/>
      <c r="M46" s="98"/>
      <c r="N46" s="98">
        <f>SUMIF(K18:K45,"T",I18:I45)</f>
        <v>0</v>
      </c>
      <c r="O46" s="102"/>
      <c r="P46" s="42"/>
      <c r="Q46" s="52"/>
      <c r="R46" s="102"/>
      <c r="S46" s="54" t="s">
        <v>81</v>
      </c>
      <c r="T46" s="55">
        <f>SUM(T18:T45)</f>
        <v>0</v>
      </c>
      <c r="U46" s="54" t="s">
        <v>82</v>
      </c>
      <c r="V46" s="55">
        <f>SUM(V18:V31, V33:V39,V41:V45)</f>
        <v>0</v>
      </c>
      <c r="W46" s="93"/>
    </row>
    <row r="47" spans="1:23" x14ac:dyDescent="0.25">
      <c r="A47" s="102"/>
      <c r="B47" s="56"/>
      <c r="C47" s="56"/>
      <c r="D47" s="56"/>
      <c r="E47" s="102"/>
      <c r="F47" s="142" t="s">
        <v>36</v>
      </c>
      <c r="G47" s="142"/>
      <c r="H47" s="53"/>
      <c r="I47" s="13">
        <f>SUMIF(L18:L45,"&gt;1.34",I18:I45)</f>
        <v>0</v>
      </c>
      <c r="J47" s="31"/>
      <c r="K47" s="142" t="s">
        <v>83</v>
      </c>
      <c r="L47" s="142"/>
      <c r="M47" s="13"/>
      <c r="N47" s="13">
        <f>SUMIF(K18:K45,"I",I18:I45)</f>
        <v>0</v>
      </c>
      <c r="O47" s="102"/>
      <c r="P47" s="42"/>
      <c r="Q47" s="52"/>
      <c r="R47" s="102"/>
      <c r="S47" s="91"/>
      <c r="T47" s="92"/>
      <c r="U47" s="92"/>
      <c r="V47" s="92"/>
      <c r="W47" s="93"/>
    </row>
    <row r="48" spans="1:23" s="77" customFormat="1" x14ac:dyDescent="0.25">
      <c r="A48" s="102"/>
      <c r="B48" s="56"/>
      <c r="C48" s="56"/>
      <c r="D48" s="56"/>
      <c r="E48" s="102"/>
      <c r="F48" s="142" t="s">
        <v>40</v>
      </c>
      <c r="G48" s="142"/>
      <c r="H48" s="53"/>
      <c r="I48" s="14">
        <f>SUMPRODUCT(I18:I45,L18:L45)</f>
        <v>0</v>
      </c>
      <c r="J48" s="31"/>
      <c r="K48" s="143" t="s">
        <v>114</v>
      </c>
      <c r="L48" s="143"/>
      <c r="M48" s="102"/>
      <c r="N48" s="29">
        <f>SUMIF(K18:K45,"S",I18:I45)</f>
        <v>0</v>
      </c>
      <c r="O48" s="102"/>
      <c r="P48" s="42"/>
      <c r="Q48" s="52"/>
      <c r="R48" s="102"/>
      <c r="S48" s="91"/>
      <c r="T48" s="92"/>
      <c r="U48" s="92"/>
      <c r="V48" s="92"/>
      <c r="W48" s="93"/>
    </row>
    <row r="49" spans="1:23" s="77" customFormat="1" x14ac:dyDescent="0.25">
      <c r="A49" s="102"/>
      <c r="B49" s="56"/>
      <c r="C49" s="56"/>
      <c r="D49" s="56"/>
      <c r="E49" s="102"/>
      <c r="F49" s="142" t="s">
        <v>33</v>
      </c>
      <c r="G49" s="142"/>
      <c r="H49" s="53"/>
      <c r="I49" s="14" t="str">
        <f>IF(I46=0,"NA",I48/I46)</f>
        <v>NA</v>
      </c>
      <c r="J49" s="31"/>
      <c r="K49" s="180" t="s">
        <v>85</v>
      </c>
      <c r="L49" s="180"/>
      <c r="M49" s="13"/>
      <c r="N49" s="57">
        <f>I47+I50+N46+N47+N48</f>
        <v>0</v>
      </c>
      <c r="O49" s="102"/>
      <c r="P49" s="42"/>
      <c r="Q49" s="52"/>
      <c r="R49" s="102"/>
      <c r="S49" s="91"/>
      <c r="T49" s="92"/>
      <c r="U49" s="92"/>
      <c r="V49" s="92"/>
      <c r="W49" s="93"/>
    </row>
    <row r="50" spans="1:23" x14ac:dyDescent="0.25">
      <c r="A50" s="102"/>
      <c r="B50" s="56"/>
      <c r="C50" s="56"/>
      <c r="D50" s="56"/>
      <c r="E50" s="102"/>
      <c r="F50" s="143" t="s">
        <v>84</v>
      </c>
      <c r="G50" s="143"/>
      <c r="H50" s="53"/>
      <c r="I50" s="57">
        <f>SUMIF(K18:K45,"E",I18:I45)</f>
        <v>0</v>
      </c>
      <c r="J50" s="31"/>
      <c r="K50" s="143" t="s">
        <v>87</v>
      </c>
      <c r="L50" s="143"/>
      <c r="M50" s="101"/>
      <c r="N50" s="13">
        <f>+V46</f>
        <v>0</v>
      </c>
      <c r="O50" s="102"/>
      <c r="P50" s="102"/>
      <c r="Q50" s="102"/>
      <c r="R50" s="102"/>
      <c r="S50" s="93"/>
      <c r="T50" s="93"/>
      <c r="U50" s="93"/>
      <c r="V50" s="93"/>
      <c r="W50" s="93"/>
    </row>
    <row r="51" spans="1:23" ht="13.8" thickBot="1" x14ac:dyDescent="0.3">
      <c r="A51" s="102"/>
      <c r="B51" s="106"/>
      <c r="C51" s="106"/>
      <c r="D51" s="106"/>
      <c r="E51" s="106"/>
      <c r="F51" s="144" t="s">
        <v>86</v>
      </c>
      <c r="G51" s="144"/>
      <c r="H51" s="106"/>
      <c r="I51" s="33">
        <f>T46</f>
        <v>0</v>
      </c>
      <c r="J51" s="33"/>
      <c r="K51" s="106"/>
      <c r="L51" s="106"/>
      <c r="M51" s="106"/>
      <c r="N51" s="106"/>
      <c r="O51" s="102"/>
      <c r="P51" s="102"/>
      <c r="Q51" s="102"/>
      <c r="R51" s="102"/>
      <c r="S51" s="93"/>
      <c r="T51" s="93"/>
      <c r="U51" s="93"/>
      <c r="V51" s="93"/>
      <c r="W51" s="93"/>
    </row>
    <row r="52" spans="1:23" ht="13.8" thickTop="1" x14ac:dyDescent="0.25"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42"/>
      <c r="Q52" s="52"/>
    </row>
    <row r="53" spans="1:23" ht="15.6" x14ac:dyDescent="0.25">
      <c r="B53" s="145" t="s">
        <v>115</v>
      </c>
      <c r="C53" s="146"/>
      <c r="D53" s="146"/>
      <c r="E53" s="146"/>
      <c r="F53" s="146"/>
      <c r="G53" s="146"/>
      <c r="H53" s="146"/>
      <c r="I53" s="146"/>
      <c r="J53" s="146"/>
      <c r="K53" s="146"/>
      <c r="L53" s="146"/>
      <c r="M53" s="146"/>
      <c r="N53" s="147"/>
      <c r="O53" s="102"/>
      <c r="P53" s="42"/>
      <c r="Q53" s="52"/>
    </row>
    <row r="54" spans="1:23" ht="12.75" customHeight="1" x14ac:dyDescent="0.25">
      <c r="B54" s="139" t="s">
        <v>88</v>
      </c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1"/>
      <c r="O54" s="102"/>
      <c r="P54" s="42"/>
      <c r="Q54" s="52"/>
    </row>
    <row r="55" spans="1:23" ht="12.75" customHeight="1" x14ac:dyDescent="0.25">
      <c r="B55" s="127" t="s">
        <v>116</v>
      </c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9"/>
      <c r="O55" s="102"/>
      <c r="P55" s="102"/>
      <c r="Q55" s="102"/>
    </row>
    <row r="56" spans="1:23" s="77" customFormat="1" ht="14.25" customHeight="1" x14ac:dyDescent="0.25">
      <c r="B56" s="127" t="s">
        <v>117</v>
      </c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9"/>
      <c r="O56" s="102"/>
      <c r="P56" s="102"/>
      <c r="Q56" s="102"/>
    </row>
    <row r="57" spans="1:23" ht="14.25" customHeight="1" x14ac:dyDescent="0.25">
      <c r="B57" s="130" t="s">
        <v>89</v>
      </c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2"/>
      <c r="O57" s="102"/>
      <c r="P57" s="102"/>
      <c r="Q57" s="102"/>
    </row>
    <row r="58" spans="1:23" ht="12" customHeight="1" x14ac:dyDescent="0.25"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02"/>
      <c r="P58" s="102"/>
      <c r="Q58" s="102"/>
    </row>
    <row r="59" spans="1:23" x14ac:dyDescent="0.25">
      <c r="B59" s="133" t="s">
        <v>90</v>
      </c>
      <c r="C59" s="133"/>
      <c r="D59" s="133"/>
      <c r="E59" s="133"/>
      <c r="F59" s="133"/>
      <c r="G59" s="102"/>
      <c r="H59" s="102"/>
      <c r="I59" s="133" t="s">
        <v>91</v>
      </c>
      <c r="J59" s="133"/>
      <c r="K59" s="133"/>
      <c r="L59" s="133"/>
      <c r="M59" s="102"/>
      <c r="N59" s="102"/>
      <c r="O59" s="102"/>
      <c r="P59" s="102"/>
      <c r="Q59" s="102"/>
    </row>
    <row r="60" spans="1:23" ht="21.75" customHeight="1" x14ac:dyDescent="0.25">
      <c r="B60" s="103"/>
      <c r="C60" s="103"/>
      <c r="D60" s="103"/>
      <c r="E60" s="103"/>
      <c r="F60" s="103"/>
      <c r="G60" s="102"/>
      <c r="H60" s="102"/>
      <c r="I60" s="103"/>
      <c r="J60" s="103"/>
      <c r="K60" s="103"/>
      <c r="L60" s="103"/>
      <c r="M60" s="103"/>
      <c r="N60" s="103"/>
      <c r="O60" s="102"/>
      <c r="P60" s="102"/>
      <c r="Q60" s="102"/>
    </row>
    <row r="61" spans="1:23" ht="8.25" customHeight="1" x14ac:dyDescent="0.25">
      <c r="B61" s="101"/>
      <c r="C61" s="101"/>
      <c r="D61" s="101"/>
      <c r="E61" s="101"/>
      <c r="F61" s="101"/>
      <c r="G61" s="102"/>
      <c r="H61" s="102"/>
      <c r="I61" s="101"/>
      <c r="J61" s="101"/>
      <c r="K61" s="101"/>
      <c r="L61" s="101"/>
      <c r="M61" s="101"/>
      <c r="N61" s="102"/>
      <c r="O61" s="102"/>
      <c r="P61" s="102"/>
      <c r="Q61" s="102"/>
    </row>
    <row r="62" spans="1:23" ht="12.75" customHeight="1" x14ac:dyDescent="0.25">
      <c r="B62" s="58" t="s">
        <v>92</v>
      </c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59"/>
      <c r="O62" s="102"/>
      <c r="P62" s="102"/>
      <c r="Q62" s="102"/>
    </row>
    <row r="63" spans="1:23" ht="12.75" customHeight="1" x14ac:dyDescent="0.25">
      <c r="B63" s="134"/>
      <c r="C63" s="126"/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35"/>
      <c r="O63" s="102"/>
      <c r="P63" s="102"/>
      <c r="Q63" s="102"/>
    </row>
    <row r="64" spans="1:23" ht="12.75" customHeight="1" x14ac:dyDescent="0.25">
      <c r="B64" s="134"/>
      <c r="C64" s="126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35"/>
      <c r="O64" s="102"/>
      <c r="P64" s="102"/>
      <c r="Q64" s="102"/>
    </row>
    <row r="65" spans="2:17" ht="12.75" customHeight="1" x14ac:dyDescent="0.25">
      <c r="B65" s="136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8"/>
      <c r="O65" s="102"/>
      <c r="P65" s="102"/>
      <c r="Q65" s="102"/>
    </row>
    <row r="66" spans="2:17" ht="15.75" customHeight="1" x14ac:dyDescent="0.25">
      <c r="B66" s="125" t="s">
        <v>125</v>
      </c>
      <c r="C66" s="126"/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02"/>
      <c r="P66" s="102"/>
      <c r="Q66" s="102"/>
    </row>
    <row r="67" spans="2:17" x14ac:dyDescent="0.25"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2"/>
      <c r="P67" s="102"/>
      <c r="Q67" s="102"/>
    </row>
    <row r="68" spans="2:17" x14ac:dyDescent="0.25"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</row>
  </sheetData>
  <mergeCells count="53">
    <mergeCell ref="F46:G46"/>
    <mergeCell ref="K46:L46"/>
    <mergeCell ref="F47:G47"/>
    <mergeCell ref="K47:L47"/>
    <mergeCell ref="B40:D40"/>
    <mergeCell ref="B46:D46"/>
    <mergeCell ref="B66:N66"/>
    <mergeCell ref="B57:N57"/>
    <mergeCell ref="B59:F59"/>
    <mergeCell ref="I59:L59"/>
    <mergeCell ref="B63:N63"/>
    <mergeCell ref="B64:N64"/>
    <mergeCell ref="B65:N65"/>
    <mergeCell ref="B55:N55"/>
    <mergeCell ref="F48:G48"/>
    <mergeCell ref="K48:L48"/>
    <mergeCell ref="F49:G49"/>
    <mergeCell ref="K49:L49"/>
    <mergeCell ref="F50:G50"/>
    <mergeCell ref="K50:L50"/>
    <mergeCell ref="S9:T9"/>
    <mergeCell ref="U9:V9"/>
    <mergeCell ref="B14:D14"/>
    <mergeCell ref="F14:G14"/>
    <mergeCell ref="K14:L14"/>
    <mergeCell ref="P8:V8"/>
    <mergeCell ref="B5:G5"/>
    <mergeCell ref="I5:J5"/>
    <mergeCell ref="K5:N5"/>
    <mergeCell ref="B6:G6"/>
    <mergeCell ref="I6:J6"/>
    <mergeCell ref="K6:N6"/>
    <mergeCell ref="B7:G7"/>
    <mergeCell ref="I7:J7"/>
    <mergeCell ref="K7:N7"/>
    <mergeCell ref="B8:G8"/>
    <mergeCell ref="K8:N8"/>
    <mergeCell ref="B56:N56"/>
    <mergeCell ref="B3:G3"/>
    <mergeCell ref="I3:J3"/>
    <mergeCell ref="K3:N3"/>
    <mergeCell ref="B4:G4"/>
    <mergeCell ref="I4:J4"/>
    <mergeCell ref="K4:N4"/>
    <mergeCell ref="F15:G15"/>
    <mergeCell ref="K15:L15"/>
    <mergeCell ref="F16:G16"/>
    <mergeCell ref="K16:L16"/>
    <mergeCell ref="B17:D17"/>
    <mergeCell ref="B32:D32"/>
    <mergeCell ref="B53:N53"/>
    <mergeCell ref="B54:N54"/>
    <mergeCell ref="F51:G51"/>
  </mergeCells>
  <dataValidations count="17">
    <dataValidation allowBlank="1" showInputMessage="1" showErrorMessage="1" promptTitle="Explanation of Data Entry:" prompt="Col 1:  Letter grade (drop-down)._x000a_Col 2:  [X] Don't touch.  Cell formula computes grade points._x000a_Col 3:  Credit hours._x000a_Col 4:  Alpha code for course._x000a_Col 5:  Numeric code for course._x000a_Col 6:  Course title." sqref="O7"/>
    <dataValidation type="whole" errorStyle="warning" allowBlank="1" showInputMessage="1" showErrorMessage="1" error="Enter a whole number between 0 and 6." promptTitle="Credit Hours" prompt="Enter thesis credit hours for each semester" sqref="I27:I29">
      <formula1>0</formula1>
      <formula2>6</formula2>
    </dataValidation>
    <dataValidation type="whole" errorStyle="warning" allowBlank="1" showInputMessage="1" showErrorMessage="1" error="Enter a whole number between 0 and 6." promptTitle="Credit Hours" prompt="Enter credit hours for each deficiency course" sqref="I10:I13">
      <formula1>0</formula1>
      <formula2>6</formula2>
    </dataValidation>
    <dataValidation allowBlank="1" showInputMessage="1" showErrorMessage="1" promptTitle="Data Entry Instructions:" prompt="Enter information only into yellow shaded cells._x000a_Don't touch cells with red lettering, [X], or NA._x000a_These cells contain formulae." sqref="K8:N8"/>
    <dataValidation allowBlank="1" showInputMessage="1" showErrorMessage="1" promptTitle="Course Title" prompt="Enter catalog title for deficiency course" sqref="D10:D13"/>
    <dataValidation allowBlank="1" showInputMessage="1" showErrorMessage="1" promptTitle="Course NUMERIC Code" prompt="Enter 4-digit course number, e.g., 3033" sqref="C10:C13 C33:C34 C36:C39 C41:C45"/>
    <dataValidation allowBlank="1" showInputMessage="1" showErrorMessage="1" promptTitle="Departmental ALPHA Code" prompt="Enter 4-digit alpha code for course, e.g., ECON" sqref="B10:B13 B33:B34 B36:B39 B41:B45"/>
    <dataValidation type="whole" errorStyle="warning" allowBlank="1" showInputMessage="1" showErrorMessage="1" error="Enter a whole number between 0 and 6." promptTitle="Credit Hours" prompt="Enter credit hours for each elective" sqref="I41:I45">
      <formula1>0</formula1>
      <formula2>6</formula2>
    </dataValidation>
    <dataValidation allowBlank="1" showInputMessage="1" showErrorMessage="1" promptTitle="Course Title" prompt="Enter catalog title for elective course" sqref="D33:D34 D36:D39 C32:D32"/>
    <dataValidation allowBlank="1" showInputMessage="1" showErrorMessage="1" promptTitle="Course ID" prompt="Enter 4-digit alpha code and 4-digit numeric code, e.g., ECON 3033" sqref="B32"/>
    <dataValidation type="list" allowBlank="1" showInputMessage="1" showErrorMessage="1" promptTitle="Completed Semester" prompt="Click dropdown to indicate semester when class was completed" sqref="G43:G45 G10:G13 G18:G31 G33:G39">
      <formula1>$R$10:$R$36</formula1>
    </dataValidation>
    <dataValidation type="list" allowBlank="1" showInputMessage="1" showErrorMessage="1" promptTitle="Scheduled Semester" prompt="Click dropdown to indicate semester for which class is scheduled" sqref="F43:F45 F10:F13 F18:F31 F33:F39">
      <formula1>$R$10:$R$36</formula1>
    </dataValidation>
    <dataValidation type="list" errorStyle="warning" allowBlank="1" showInputMessage="1" showErrorMessage="1" errorTitle="Incorrect Grade Entry" error="Enter designated letter grade or leave blank (use &quot;escape&quot; or click &quot;cancel&quot;)." promptTitle="Grade Entry" prompt="Click drowdown for letter grade (A, A-, B+, B, B-, C+...F) _x000a_or _x000a_W = withdrew_x000a_I = incomplete, _x000a_T = transfer, _x000a_E = currently enrolled_x000a_R = registered (thesis)_x000a_S = satisfactory (seminar)_x000a_or leave blank (&quot;escape&quot;)" sqref="K18:K31 K33:K39 K41:K45">
      <formula1>$P$10:$P$36</formula1>
    </dataValidation>
    <dataValidation type="list" errorStyle="warning" allowBlank="1" showInputMessage="1" showErrorMessage="1" errorTitle="Incorrect Grade Entry" error="Enter designated letter grade or leave blank (use &quot;escape&quot; or click &quot;cancel&quot;)." promptTitle="Grade Entry" prompt="Click dropdown for letter grade (A , A- , B+ , B , B- , C+...F) _x000a_or _x000a_W = withdrew_x000a_I = incomplete, _x000a_T = transfer, _x000a_E = currently enrolled_x000a_R = registered (thesis)_x000a_S = satisfactory (seminar)_x000a_or leave blank (&quot;escape&quot;)" sqref="K10:K13">
      <formula1>$P$10:$P$36</formula1>
    </dataValidation>
    <dataValidation type="list" allowBlank="1" showInputMessage="1" showErrorMessage="1" promptTitle="Completed Semester" prompt="Click dropdown to indicate semester when class was completed" sqref="G41:G42">
      <formula1>$R$10:$R$30</formula1>
    </dataValidation>
    <dataValidation type="list" allowBlank="1" showInputMessage="1" showErrorMessage="1" promptTitle="Scheduled Semester" prompt="Click dropdown to indicate semester for which class is scheduled" sqref="F41:F42">
      <formula1>$R$10:$R$30</formula1>
    </dataValidation>
    <dataValidation allowBlank="1" showInputMessage="1" showErrorMessage="1" promptTitle="Course Title" prompt="Enter catalog title for business elective course" sqref="D41:D45"/>
  </dataValidations>
  <printOptions horizontalCentered="1" verticalCentered="1"/>
  <pageMargins left="0.5" right="0.5" top="0.25" bottom="0.25" header="0" footer="0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1BDA06AA7830488F2E5E555367DBCA" ma:contentTypeVersion="7" ma:contentTypeDescription="Create a new document." ma:contentTypeScope="" ma:versionID="8ec1da86c9bbdcb4fb98f08cb67e480a">
  <xsd:schema xmlns:xsd="http://www.w3.org/2001/XMLSchema" xmlns:xs="http://www.w3.org/2001/XMLSchema" xmlns:p="http://schemas.microsoft.com/office/2006/metadata/properties" xmlns:ns2="63e1bd6d-a396-43db-a047-a9c4c7aa2975" xmlns:ns3="fe06fea0-3538-4ab7-8abc-a34ec195ff2e" targetNamespace="http://schemas.microsoft.com/office/2006/metadata/properties" ma:root="true" ma:fieldsID="7b79087200b5ccfd24d12909193b07b2" ns2:_="" ns3:_="">
    <xsd:import namespace="63e1bd6d-a396-43db-a047-a9c4c7aa2975"/>
    <xsd:import namespace="fe06fea0-3538-4ab7-8abc-a34ec195ff2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1bd6d-a396-43db-a047-a9c4c7aa297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6fea0-3538-4ab7-8abc-a34ec195ff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_dlc_DocId xmlns="63e1bd6d-a396-43db-a047-a9c4c7aa2975">3FDRWX2SJPK2-1245844342-1296</_dlc_DocId>
    <_dlc_DocIdUrl xmlns="63e1bd6d-a396-43db-a047-a9c4c7aa2975">
      <Url>https://uark.sharepoint.com/sites/AEAB/gradpgm/_layouts/15/DocIdRedir.aspx?ID=3FDRWX2SJPK2-1245844342-1296</Url>
      <Description>3FDRWX2SJPK2-1245844342-1296</Description>
    </_dlc_DocIdUrl>
    <_dlc_DocIdPersistId xmlns="63e1bd6d-a396-43db-a047-a9c4c7aa2975">false</_dlc_DocIdPersistId>
  </documentManagement>
</p:properties>
</file>

<file path=customXml/itemProps1.xml><?xml version="1.0" encoding="utf-8"?>
<ds:datastoreItem xmlns:ds="http://schemas.openxmlformats.org/officeDocument/2006/customXml" ds:itemID="{84908FAA-27AE-4417-A3DF-69AF1EC7D5E8}">
  <ds:schemaRefs>
    <ds:schemaRef ds:uri="http://schemas.microsoft.com/sharepoint/events"/>
    <ds:schemaRef ds:uri=""/>
  </ds:schemaRefs>
</ds:datastoreItem>
</file>

<file path=customXml/itemProps2.xml><?xml version="1.0" encoding="utf-8"?>
<ds:datastoreItem xmlns:ds="http://schemas.openxmlformats.org/officeDocument/2006/customXml" ds:itemID="{8A2985FF-987C-4E04-A843-268974F46F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e1bd6d-a396-43db-a047-a9c4c7aa2975"/>
    <ds:schemaRef ds:uri="fe06fea0-3538-4ab7-8abc-a34ec195ff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CFCBFF-5E9F-4BEE-B013-8BEE33D1406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871F0A6-408B-4633-820E-EBBD9B17AAD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fe06fea0-3538-4ab7-8abc-a34ec195ff2e"/>
    <ds:schemaRef ds:uri="http://purl.org/dc/dcmitype/"/>
    <ds:schemaRef ds:uri="http://schemas.microsoft.com/office/infopath/2007/PartnerControls"/>
    <ds:schemaRef ds:uri="63e1bd6d-a396-43db-a047-a9c4c7aa297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agbs_17-18</vt:lpstr>
      <vt:lpstr>'agbs_17-18'!Print_Area</vt:lpstr>
    </vt:vector>
  </TitlesOfParts>
  <Manager/>
  <Company>University of Arkansas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LPARSCH</dc:creator>
  <cp:keywords/>
  <dc:description/>
  <cp:lastModifiedBy>diann_000</cp:lastModifiedBy>
  <cp:revision/>
  <dcterms:created xsi:type="dcterms:W3CDTF">2006-06-16T18:35:36Z</dcterms:created>
  <dcterms:modified xsi:type="dcterms:W3CDTF">2017-07-25T18:06:02Z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0x0101000C1BDA06AA7830488F2E5E555367DBCA</vt:lpwstr>
  </property>
  <property fmtid="{D5CDD505-2E9C-101B-9397-08002B2CF9AE}" pid="3" name="_dlc_DocIdItemGuid">
    <vt:lpwstr>8e6c76d8-344c-4958-9865-130bf5295b01</vt:lpwstr>
  </property>
  <property fmtid="{D5CDD505-2E9C-101B-9397-08002B2CF9AE}" pid="4" name="Order">
    <vt:r8>83100</vt:r8>
  </property>
  <property fmtid="{D5CDD505-2E9C-101B-9397-08002B2CF9AE}" pid="5" name="TemplateUrl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</Properties>
</file>