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yanruiz\Cloud\Documents\Work\Uark\3.4 Website\2018-2019 AEAB Grad Checksheet\"/>
    </mc:Choice>
  </mc:AlternateContent>
  <bookViews>
    <workbookView xWindow="0" yWindow="0" windowWidth="28800" windowHeight="12300"/>
  </bookViews>
  <sheets>
    <sheet name="agbs_18-19" sheetId="1" r:id="rId1"/>
  </sheets>
  <definedNames>
    <definedName name="_xlnm.Print_Area" localSheetId="0">'agbs_18-19'!$B$3:$N$62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0" i="1" l="1"/>
  <c r="N10" i="1" s="1"/>
  <c r="L11" i="1"/>
  <c r="N11" i="1" s="1"/>
  <c r="L12" i="1"/>
  <c r="N12" i="1" s="1"/>
  <c r="L13" i="1"/>
  <c r="I14" i="1" s="1"/>
  <c r="N14" i="1" s="1"/>
  <c r="N15" i="1"/>
  <c r="L18" i="1"/>
  <c r="T18" i="1" s="1"/>
  <c r="S18" i="1"/>
  <c r="U18" i="1"/>
  <c r="L19" i="1"/>
  <c r="V19" i="1" s="1"/>
  <c r="S19" i="1"/>
  <c r="U19" i="1"/>
  <c r="L20" i="1"/>
  <c r="T20" i="1" s="1"/>
  <c r="N20" i="1"/>
  <c r="S20" i="1"/>
  <c r="U20" i="1"/>
  <c r="L21" i="1"/>
  <c r="N21" i="1" s="1"/>
  <c r="S21" i="1"/>
  <c r="T21" i="1"/>
  <c r="U21" i="1"/>
  <c r="L22" i="1"/>
  <c r="T22" i="1" s="1"/>
  <c r="S22" i="1"/>
  <c r="U22" i="1"/>
  <c r="L23" i="1"/>
  <c r="V23" i="1" s="1"/>
  <c r="S23" i="1"/>
  <c r="U23" i="1"/>
  <c r="L24" i="1"/>
  <c r="T24" i="1" s="1"/>
  <c r="N24" i="1"/>
  <c r="S24" i="1"/>
  <c r="U24" i="1"/>
  <c r="L25" i="1"/>
  <c r="N25" i="1" s="1"/>
  <c r="S25" i="1"/>
  <c r="T25" i="1"/>
  <c r="U25" i="1"/>
  <c r="L26" i="1"/>
  <c r="T26" i="1" s="1"/>
  <c r="S26" i="1"/>
  <c r="U26" i="1"/>
  <c r="L27" i="1"/>
  <c r="V27" i="1" s="1"/>
  <c r="S27" i="1"/>
  <c r="U27" i="1"/>
  <c r="L28" i="1"/>
  <c r="T28" i="1" s="1"/>
  <c r="N28" i="1"/>
  <c r="S28" i="1"/>
  <c r="U28" i="1"/>
  <c r="L29" i="1"/>
  <c r="N29" i="1" s="1"/>
  <c r="S29" i="1"/>
  <c r="U29" i="1"/>
  <c r="L30" i="1"/>
  <c r="V30" i="1" s="1"/>
  <c r="S30" i="1"/>
  <c r="U30" i="1"/>
  <c r="L31" i="1"/>
  <c r="T31" i="1" s="1"/>
  <c r="N31" i="1"/>
  <c r="S31" i="1"/>
  <c r="U31" i="1"/>
  <c r="L32" i="1"/>
  <c r="N32" i="1" s="1"/>
  <c r="S32" i="1"/>
  <c r="T32" i="1"/>
  <c r="U32" i="1"/>
  <c r="L34" i="1"/>
  <c r="T34" i="1" s="1"/>
  <c r="S34" i="1"/>
  <c r="U34" i="1"/>
  <c r="L35" i="1"/>
  <c r="V35" i="1" s="1"/>
  <c r="S35" i="1"/>
  <c r="U35" i="1"/>
  <c r="L36" i="1"/>
  <c r="T36" i="1" s="1"/>
  <c r="N36" i="1"/>
  <c r="S36" i="1"/>
  <c r="U36" i="1"/>
  <c r="L37" i="1"/>
  <c r="N37" i="1" s="1"/>
  <c r="S37" i="1"/>
  <c r="T37" i="1"/>
  <c r="U37" i="1"/>
  <c r="L38" i="1"/>
  <c r="T38" i="1" s="1"/>
  <c r="S38" i="1"/>
  <c r="U38" i="1"/>
  <c r="L39" i="1"/>
  <c r="V39" i="1" s="1"/>
  <c r="S39" i="1"/>
  <c r="U39" i="1"/>
  <c r="L40" i="1"/>
  <c r="T40" i="1" s="1"/>
  <c r="N40" i="1"/>
  <c r="S40" i="1"/>
  <c r="U40" i="1"/>
  <c r="L42" i="1"/>
  <c r="N42" i="1" s="1"/>
  <c r="S42" i="1"/>
  <c r="T42" i="1"/>
  <c r="U42" i="1"/>
  <c r="L43" i="1"/>
  <c r="T43" i="1" s="1"/>
  <c r="S43" i="1"/>
  <c r="U43" i="1"/>
  <c r="L44" i="1"/>
  <c r="V44" i="1" s="1"/>
  <c r="S44" i="1"/>
  <c r="U44" i="1"/>
  <c r="L45" i="1"/>
  <c r="T45" i="1" s="1"/>
  <c r="N45" i="1"/>
  <c r="S45" i="1"/>
  <c r="U45" i="1"/>
  <c r="L46" i="1"/>
  <c r="N46" i="1" s="1"/>
  <c r="S46" i="1"/>
  <c r="T46" i="1"/>
  <c r="U46" i="1"/>
  <c r="I47" i="1"/>
  <c r="I50" i="1" s="1"/>
  <c r="N47" i="1"/>
  <c r="N48" i="1"/>
  <c r="I49" i="1"/>
  <c r="N49" i="1"/>
  <c r="I51" i="1"/>
  <c r="V45" i="1" l="1"/>
  <c r="T44" i="1"/>
  <c r="N43" i="1"/>
  <c r="V40" i="1"/>
  <c r="T39" i="1"/>
  <c r="N38" i="1"/>
  <c r="V36" i="1"/>
  <c r="T35" i="1"/>
  <c r="N34" i="1"/>
  <c r="V31" i="1"/>
  <c r="T30" i="1"/>
  <c r="V28" i="1"/>
  <c r="T27" i="1"/>
  <c r="N26" i="1"/>
  <c r="V24" i="1"/>
  <c r="T23" i="1"/>
  <c r="T47" i="1" s="1"/>
  <c r="I52" i="1" s="1"/>
  <c r="N22" i="1"/>
  <c r="V20" i="1"/>
  <c r="T19" i="1"/>
  <c r="N18" i="1"/>
  <c r="N13" i="1"/>
  <c r="V46" i="1"/>
  <c r="N44" i="1"/>
  <c r="V42" i="1"/>
  <c r="N39" i="1"/>
  <c r="V37" i="1"/>
  <c r="N35" i="1"/>
  <c r="V32" i="1"/>
  <c r="N30" i="1"/>
  <c r="N27" i="1"/>
  <c r="V25" i="1"/>
  <c r="N23" i="1"/>
  <c r="V21" i="1"/>
  <c r="N19" i="1"/>
  <c r="I16" i="1"/>
  <c r="V38" i="1"/>
  <c r="V18" i="1"/>
  <c r="V34" i="1"/>
  <c r="V22" i="1"/>
  <c r="I48" i="1"/>
  <c r="N50" i="1" s="1"/>
  <c r="I15" i="1"/>
  <c r="N16" i="1" s="1"/>
  <c r="V43" i="1"/>
  <c r="V26" i="1"/>
  <c r="V47" i="1" l="1"/>
  <c r="N51" i="1" s="1"/>
</calcChain>
</file>

<file path=xl/sharedStrings.xml><?xml version="1.0" encoding="utf-8"?>
<sst xmlns="http://schemas.openxmlformats.org/spreadsheetml/2006/main" count="203" uniqueCount="138">
  <si>
    <t>Last Update:  20 July 2018</t>
  </si>
  <si>
    <t>Notes:</t>
  </si>
  <si>
    <t>Approved by GPC Chair (date)</t>
  </si>
  <si>
    <t>Approved by Academic Advisor (date)</t>
  </si>
  <si>
    <r>
      <t xml:space="preserve">   </t>
    </r>
    <r>
      <rPr>
        <sz val="10"/>
        <rFont val="Arial"/>
        <family val="2"/>
      </rPr>
      <t>Thesis hours and transfer credits (T) are included in total credit hours but not in GPA calculation.</t>
    </r>
  </si>
  <si>
    <r>
      <t xml:space="preserve">4 </t>
    </r>
    <r>
      <rPr>
        <sz val="10"/>
        <rFont val="Arial"/>
        <family val="2"/>
      </rPr>
      <t>Other requirements: maximum of 9 hrs at the 4000 level; minimum of 16 hrs in AGEC courses.</t>
    </r>
  </si>
  <si>
    <r>
      <t xml:space="preserve">3 </t>
    </r>
    <r>
      <rPr>
        <sz val="10"/>
        <rFont val="Arial"/>
        <family val="2"/>
      </rPr>
      <t>Controlled Electives: AGEC 503V Internship in Ag Econ, other AGEC graduate and other graduate courses.</t>
    </r>
  </si>
  <si>
    <r>
      <t xml:space="preserve">2 </t>
    </r>
    <r>
      <rPr>
        <sz val="10"/>
        <rFont val="Arial"/>
        <family val="2"/>
      </rPr>
      <t>Students attend AGEC 5011 their first two semesters and enroll in it their second semester.</t>
    </r>
  </si>
  <si>
    <r>
      <t xml:space="preserve">1 </t>
    </r>
    <r>
      <rPr>
        <sz val="10"/>
        <rFont val="Arial"/>
        <family val="2"/>
      </rPr>
      <t>5000 level courses are expected to be taken in Core areas unless circumstances do not allow it.</t>
    </r>
  </si>
  <si>
    <t>Total 4000 Hrs =</t>
  </si>
  <si>
    <t>Total AGEC Hrs =</t>
  </si>
  <si>
    <t>Current (E) Hrs =</t>
  </si>
  <si>
    <t>Total Degree Hrs =</t>
  </si>
  <si>
    <t>Earned GPA =</t>
  </si>
  <si>
    <t>Satisfact (S) Hrs =</t>
  </si>
  <si>
    <t>Earned Grd Pts =</t>
  </si>
  <si>
    <t>Incomplete (I) Hrs =</t>
  </si>
  <si>
    <t>Earned Hrs =</t>
  </si>
  <si>
    <t>AGEC sum</t>
  </si>
  <si>
    <t>4000 sum</t>
  </si>
  <si>
    <t>Transfer (T) Hrs =</t>
  </si>
  <si>
    <t>Attempted Hrs =</t>
  </si>
  <si>
    <r>
      <t>Part 5:  Graduate Program Summary</t>
    </r>
    <r>
      <rPr>
        <vertAlign val="superscript"/>
        <sz val="10"/>
        <color indexed="12"/>
        <rFont val="Arial"/>
        <family val="2"/>
      </rPr>
      <t>4</t>
    </r>
  </si>
  <si>
    <t>Elective Course Title 5</t>
  </si>
  <si>
    <t>NUM</t>
  </si>
  <si>
    <t>ALPH</t>
  </si>
  <si>
    <t>Elective Course Title 4</t>
  </si>
  <si>
    <t>Elective Course Title 3</t>
  </si>
  <si>
    <t>Elective Course Title 2</t>
  </si>
  <si>
    <t>Elective Course Title 1</t>
  </si>
  <si>
    <t>Grd Pts</t>
  </si>
  <si>
    <t>Points</t>
  </si>
  <si>
    <t>Grade</t>
  </si>
  <si>
    <t>Cred Hrs</t>
  </si>
  <si>
    <t>Comp</t>
  </si>
  <si>
    <t>Sched</t>
  </si>
  <si>
    <r>
      <t>Part 4: Electives (12 hours)</t>
    </r>
    <r>
      <rPr>
        <vertAlign val="superscript"/>
        <sz val="10"/>
        <color indexed="12"/>
        <rFont val="Arial"/>
        <family val="2"/>
      </rPr>
      <t>3</t>
    </r>
  </si>
  <si>
    <t>Quant Food Ag Pol Anal (sp)</t>
  </si>
  <si>
    <t>AGEC</t>
  </si>
  <si>
    <t>Food Econ and Health (sp)</t>
  </si>
  <si>
    <t>4603/5603</t>
  </si>
  <si>
    <t>Econ of Public Policy (sp)</t>
  </si>
  <si>
    <t>Agri &amp; Environ Res Ec (sp)</t>
  </si>
  <si>
    <t>Intl Ag Trade &amp; Com Pol (sp)</t>
  </si>
  <si>
    <t>4623/5223</t>
  </si>
  <si>
    <t>Pol Econ of Agri &amp; Food (fa)</t>
  </si>
  <si>
    <t>4613/5233</t>
  </si>
  <si>
    <t>Agri &amp; Rural Develop (fa)</t>
  </si>
  <si>
    <t>4163/5063</t>
  </si>
  <si>
    <t>Part 3b: Core (take 2) (6 hours)</t>
  </si>
  <si>
    <r>
      <t>Graduate Seminar</t>
    </r>
    <r>
      <rPr>
        <vertAlign val="superscript"/>
        <sz val="10"/>
        <rFont val="Arial"/>
        <family val="2"/>
      </rPr>
      <t>2</t>
    </r>
  </si>
  <si>
    <t>Agribus Strategy (sp)</t>
  </si>
  <si>
    <t>Financial Mgmt Agri (fa)</t>
  </si>
  <si>
    <t>Adv Farm Bus. Mgmt. (fall)</t>
  </si>
  <si>
    <t>4403/5053</t>
  </si>
  <si>
    <t>transfer</t>
  </si>
  <si>
    <t>NA</t>
  </si>
  <si>
    <t>S</t>
  </si>
  <si>
    <t>Agbus Entrepreneurship (sp)</t>
  </si>
  <si>
    <t>4323/5123</t>
  </si>
  <si>
    <t>spr 24</t>
  </si>
  <si>
    <t>R</t>
  </si>
  <si>
    <t>Agri Business Mgmt (fa)</t>
  </si>
  <si>
    <t>4313/5213</t>
  </si>
  <si>
    <t>fall 23</t>
  </si>
  <si>
    <t>E</t>
  </si>
  <si>
    <t>Agricultural Finance (fa)</t>
  </si>
  <si>
    <t>4143/5043</t>
  </si>
  <si>
    <t>sum 23</t>
  </si>
  <si>
    <t>I</t>
  </si>
  <si>
    <t>spr 23</t>
  </si>
  <si>
    <t>T</t>
  </si>
  <si>
    <t>Agri Marketing Theory (fa)</t>
  </si>
  <si>
    <t>fall 22</t>
  </si>
  <si>
    <t>[X]</t>
  </si>
  <si>
    <t>W</t>
  </si>
  <si>
    <t>Basis Trading: Case Study</t>
  </si>
  <si>
    <t>4383/5083</t>
  </si>
  <si>
    <t>sum 22</t>
  </si>
  <si>
    <t>F</t>
  </si>
  <si>
    <t>Basis Trading APRM (sp,su)</t>
  </si>
  <si>
    <t>4373/5073</t>
  </si>
  <si>
    <t>spr 22</t>
  </si>
  <si>
    <t>D-</t>
  </si>
  <si>
    <t>Adv Ag Mktg Mgmt (sp)</t>
  </si>
  <si>
    <t>4303/5203</t>
  </si>
  <si>
    <t>fall 21</t>
  </si>
  <si>
    <t>D</t>
  </si>
  <si>
    <t>Ag Prices &amp; Forecast (sp)</t>
  </si>
  <si>
    <t>4113/5113</t>
  </si>
  <si>
    <t>sum 21</t>
  </si>
  <si>
    <t>D+</t>
  </si>
  <si>
    <t>Quant Methods Agbs (fa)</t>
  </si>
  <si>
    <t>spr 21</t>
  </si>
  <si>
    <t>C-</t>
  </si>
  <si>
    <t>Agricultural Microecon (fa)</t>
  </si>
  <si>
    <t>fall 20</t>
  </si>
  <si>
    <t>C</t>
  </si>
  <si>
    <t>Hours</t>
  </si>
  <si>
    <r>
      <t>Part 3a: Core (1 of each area) (13 hours)</t>
    </r>
    <r>
      <rPr>
        <vertAlign val="superscript"/>
        <sz val="10"/>
        <color indexed="12"/>
        <rFont val="Arial"/>
        <family val="2"/>
      </rPr>
      <t>1</t>
    </r>
  </si>
  <si>
    <t>sum 20</t>
  </si>
  <si>
    <t>C+</t>
  </si>
  <si>
    <t>Total Def Hrs =</t>
  </si>
  <si>
    <t>spr 20</t>
  </si>
  <si>
    <t>B-</t>
  </si>
  <si>
    <t>Current Hrs =</t>
  </si>
  <si>
    <t>fall 19</t>
  </si>
  <si>
    <t>B</t>
  </si>
  <si>
    <t>Part 2:  Deficiency Summary</t>
  </si>
  <si>
    <t>sum 19</t>
  </si>
  <si>
    <t>B+</t>
  </si>
  <si>
    <t>Deficiency Course Title 4</t>
  </si>
  <si>
    <t>spr 19</t>
  </si>
  <si>
    <t>A-</t>
  </si>
  <si>
    <t>Deficiency Course Title 3</t>
  </si>
  <si>
    <t>fall 18</t>
  </si>
  <si>
    <t>A</t>
  </si>
  <si>
    <t>Deficiency Course Title 2</t>
  </si>
  <si>
    <t>Deficiency Course Title 1</t>
  </si>
  <si>
    <t>AGEC credits</t>
  </si>
  <si>
    <t>4000 Credits</t>
  </si>
  <si>
    <t>Sem</t>
  </si>
  <si>
    <t>Value</t>
  </si>
  <si>
    <t>Part 1:  Deficiency Courses</t>
  </si>
  <si>
    <t>Code area:  Do not alter</t>
  </si>
  <si>
    <t>Click here for instructions</t>
  </si>
  <si>
    <t>2018-19 (v 1.0)</t>
  </si>
  <si>
    <t>Curr Date:</t>
  </si>
  <si>
    <t>M.S. in Agricultural Economics, Non-Thesis Option</t>
  </si>
  <si>
    <t>Begin Prg:</t>
  </si>
  <si>
    <t>GRADUATE PROGRAM OF STUDY CHECKSHEET</t>
  </si>
  <si>
    <t>Advisor:</t>
  </si>
  <si>
    <t>Bumpers College of Food, Agricultural and Life Sciences</t>
  </si>
  <si>
    <t xml:space="preserve"> </t>
  </si>
  <si>
    <t>ID &amp; email:</t>
  </si>
  <si>
    <t>Department of Agricultural Economics and Agribusiness</t>
  </si>
  <si>
    <t>Name:</t>
  </si>
  <si>
    <t>University of Arkansas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</si>
</sst>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"/>
    </font>
    <font>
      <sz val="10"/>
      <name val="Arial"/>
      <family val="2"/>
    </font>
    <font>
      <vertAlign val="superscript"/>
      <sz val="10"/>
      <name val="Arial"/>
      <family val="2"/>
    </font>
    <font>
      <sz val="10"/>
      <color indexed="10"/>
      <name val="Arial"/>
      <family val="2"/>
    </font>
    <font>
      <sz val="10"/>
      <color indexed="12"/>
      <name val="Arial"/>
      <family val="2"/>
    </font>
    <font>
      <vertAlign val="superscript"/>
      <sz val="10"/>
      <color indexed="12"/>
      <name val="Arial"/>
      <family val="2"/>
    </font>
    <font>
      <sz val="10"/>
      <color indexed="17"/>
      <name val="Arial"/>
      <family val="2"/>
    </font>
    <font>
      <u/>
      <sz val="10"/>
      <color indexed="17"/>
      <name val="Arial"/>
      <family val="2"/>
    </font>
    <font>
      <u/>
      <sz val="10"/>
      <color indexed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b/>
      <sz val="11"/>
      <color indexed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1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0" fillId="0" borderId="0" xfId="0" applyAlignment="1"/>
    <xf numFmtId="0" fontId="1" fillId="0" borderId="0" xfId="0" applyFont="1" applyAlignment="1"/>
    <xf numFmtId="0" fontId="0" fillId="0" borderId="1" xfId="0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2" xfId="0" applyBorder="1"/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5" xfId="0" applyFont="1" applyBorder="1" applyAlignment="1">
      <alignment horizontal="left" wrapText="1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2" fillId="0" borderId="4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5" xfId="0" applyFont="1" applyBorder="1" applyAlignment="1">
      <alignment wrapText="1"/>
    </xf>
    <xf numFmtId="0" fontId="2" fillId="0" borderId="6" xfId="0" applyFont="1" applyBorder="1" applyAlignment="1"/>
    <xf numFmtId="0" fontId="2" fillId="0" borderId="7" xfId="0" applyFont="1" applyBorder="1" applyAlignment="1"/>
    <xf numFmtId="0" fontId="2" fillId="0" borderId="8" xfId="0" applyFont="1" applyBorder="1" applyAlignment="1"/>
    <xf numFmtId="0" fontId="0" fillId="2" borderId="0" xfId="0" applyFill="1"/>
    <xf numFmtId="0" fontId="0" fillId="0" borderId="9" xfId="0" applyBorder="1"/>
    <xf numFmtId="0" fontId="3" fillId="0" borderId="9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1" fontId="3" fillId="0" borderId="0" xfId="0" applyNumberFormat="1" applyFont="1" applyAlignment="1">
      <alignment horizontal="center"/>
    </xf>
    <xf numFmtId="0" fontId="3" fillId="0" borderId="0" xfId="0" applyFont="1"/>
    <xf numFmtId="0" fontId="4" fillId="0" borderId="0" xfId="0" applyFont="1"/>
    <xf numFmtId="0" fontId="0" fillId="2" borderId="0" xfId="0" applyFill="1" applyAlignment="1">
      <alignment horizontal="center"/>
    </xf>
    <xf numFmtId="1" fontId="0" fillId="2" borderId="0" xfId="0" applyNumberFormat="1" applyFill="1" applyAlignment="1">
      <alignment horizontal="center"/>
    </xf>
    <xf numFmtId="0" fontId="1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11" xfId="0" applyFill="1" applyBorder="1"/>
    <xf numFmtId="0" fontId="3" fillId="0" borderId="12" xfId="0" applyFont="1" applyBorder="1" applyAlignment="1">
      <alignment horizontal="center"/>
    </xf>
    <xf numFmtId="0" fontId="1" fillId="0" borderId="12" xfId="0" applyFont="1" applyBorder="1" applyAlignment="1">
      <alignment horizontal="right"/>
    </xf>
    <xf numFmtId="0" fontId="3" fillId="0" borderId="12" xfId="0" applyFont="1" applyBorder="1" applyAlignment="1">
      <alignment horizontal="right"/>
    </xf>
    <xf numFmtId="0" fontId="3" fillId="0" borderId="12" xfId="0" applyFont="1" applyBorder="1"/>
    <xf numFmtId="0" fontId="0" fillId="0" borderId="12" xfId="0" applyBorder="1"/>
    <xf numFmtId="0" fontId="4" fillId="0" borderId="12" xfId="0" applyFont="1" applyBorder="1" applyAlignment="1"/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1" fontId="0" fillId="3" borderId="5" xfId="0" applyNumberFormat="1" applyFill="1" applyBorder="1" applyAlignment="1">
      <alignment horizontal="center"/>
    </xf>
    <xf numFmtId="0" fontId="6" fillId="4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4" borderId="0" xfId="0" applyFill="1" applyAlignment="1">
      <alignment horizontal="center"/>
    </xf>
    <xf numFmtId="0" fontId="1" fillId="4" borderId="0" xfId="0" applyFont="1" applyFill="1"/>
    <xf numFmtId="0" fontId="1" fillId="4" borderId="0" xfId="0" applyFont="1" applyFill="1" applyAlignment="1">
      <alignment horizontal="left"/>
    </xf>
    <xf numFmtId="0" fontId="0" fillId="4" borderId="0" xfId="0" applyFill="1" applyAlignment="1">
      <alignment horizontal="left"/>
    </xf>
    <xf numFmtId="0" fontId="0" fillId="4" borderId="0" xfId="0" applyFill="1"/>
    <xf numFmtId="0" fontId="6" fillId="4" borderId="7" xfId="0" applyFont="1" applyFill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4" fillId="0" borderId="13" xfId="0" applyFont="1" applyBorder="1" applyAlignment="1"/>
    <xf numFmtId="0" fontId="3" fillId="5" borderId="0" xfId="0" applyFont="1" applyFill="1" applyAlignment="1">
      <alignment horizontal="center"/>
    </xf>
    <xf numFmtId="2" fontId="3" fillId="5" borderId="0" xfId="0" applyNumberFormat="1" applyFont="1" applyFill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0" fillId="5" borderId="0" xfId="0" applyFill="1" applyAlignment="1">
      <alignment horizontal="center"/>
    </xf>
    <xf numFmtId="0" fontId="1" fillId="0" borderId="0" xfId="0" applyFont="1" applyAlignment="1">
      <alignment horizontal="center"/>
    </xf>
    <xf numFmtId="0" fontId="0" fillId="6" borderId="0" xfId="0" applyFill="1" applyAlignment="1">
      <alignment horizontal="center"/>
    </xf>
    <xf numFmtId="0" fontId="0" fillId="5" borderId="0" xfId="0" applyFill="1"/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14" xfId="0" applyFont="1" applyBorder="1" applyAlignment="1">
      <alignment horizontal="center"/>
    </xf>
    <xf numFmtId="2" fontId="3" fillId="0" borderId="14" xfId="0" applyNumberFormat="1" applyFont="1" applyBorder="1" applyAlignment="1">
      <alignment horizontal="center"/>
    </xf>
    <xf numFmtId="0" fontId="6" fillId="4" borderId="15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0" fillId="0" borderId="14" xfId="0" applyBorder="1" applyAlignment="1">
      <alignment horizontal="left"/>
    </xf>
    <xf numFmtId="0" fontId="0" fillId="0" borderId="7" xfId="0" applyBorder="1" applyAlignment="1">
      <alignment horizontal="left"/>
    </xf>
    <xf numFmtId="0" fontId="7" fillId="4" borderId="0" xfId="0" applyFont="1" applyFill="1" applyAlignment="1">
      <alignment horizontal="center"/>
    </xf>
    <xf numFmtId="0" fontId="0" fillId="2" borderId="4" xfId="0" applyFill="1" applyBorder="1"/>
    <xf numFmtId="2" fontId="0" fillId="2" borderId="0" xfId="0" applyNumberFormat="1" applyFill="1" applyAlignment="1">
      <alignment horizontal="center"/>
    </xf>
    <xf numFmtId="0" fontId="0" fillId="2" borderId="0" xfId="0" applyFill="1" applyAlignment="1">
      <alignment horizontal="left"/>
    </xf>
    <xf numFmtId="0" fontId="1" fillId="2" borderId="6" xfId="0" applyFont="1" applyFill="1" applyBorder="1" applyAlignment="1">
      <alignment horizontal="left"/>
    </xf>
    <xf numFmtId="2" fontId="0" fillId="2" borderId="7" xfId="0" applyNumberFormat="1" applyFill="1" applyBorder="1" applyAlignment="1">
      <alignment horizontal="center"/>
    </xf>
    <xf numFmtId="0" fontId="0" fillId="2" borderId="7" xfId="0" applyFill="1" applyBorder="1" applyAlignment="1">
      <alignment horizontal="left"/>
    </xf>
    <xf numFmtId="0" fontId="0" fillId="3" borderId="16" xfId="0" applyFill="1" applyBorder="1"/>
    <xf numFmtId="2" fontId="0" fillId="3" borderId="1" xfId="0" applyNumberFormat="1" applyFill="1" applyBorder="1" applyAlignment="1">
      <alignment horizontal="center"/>
    </xf>
    <xf numFmtId="0" fontId="0" fillId="3" borderId="3" xfId="0" applyFill="1" applyBorder="1" applyAlignment="1">
      <alignment horizontal="left"/>
    </xf>
    <xf numFmtId="0" fontId="1" fillId="3" borderId="17" xfId="0" applyFont="1" applyFill="1" applyBorder="1" applyAlignment="1">
      <alignment horizontal="left"/>
    </xf>
    <xf numFmtId="2" fontId="0" fillId="3" borderId="4" xfId="0" applyNumberFormat="1" applyFill="1" applyBorder="1" applyAlignment="1">
      <alignment horizontal="center"/>
    </xf>
    <xf numFmtId="0" fontId="0" fillId="3" borderId="5" xfId="0" applyFill="1" applyBorder="1" applyAlignment="1">
      <alignment horizontal="left"/>
    </xf>
    <xf numFmtId="0" fontId="0" fillId="3" borderId="0" xfId="0" applyFill="1" applyAlignment="1">
      <alignment horizontal="center"/>
    </xf>
    <xf numFmtId="0" fontId="3" fillId="0" borderId="2" xfId="0" applyFont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2" fontId="3" fillId="5" borderId="2" xfId="0" applyNumberFormat="1" applyFont="1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5" borderId="2" xfId="0" applyFill="1" applyBorder="1"/>
    <xf numFmtId="0" fontId="1" fillId="0" borderId="2" xfId="0" applyFont="1" applyBorder="1"/>
    <xf numFmtId="0" fontId="0" fillId="0" borderId="2" xfId="0" applyBorder="1" applyAlignment="1">
      <alignment horizontal="left"/>
    </xf>
    <xf numFmtId="1" fontId="0" fillId="3" borderId="0" xfId="0" applyNumberFormat="1" applyFill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4" borderId="0" xfId="0" applyFont="1" applyFill="1" applyAlignment="1">
      <alignment horizontal="center"/>
    </xf>
    <xf numFmtId="0" fontId="9" fillId="0" borderId="0" xfId="0" applyFont="1"/>
    <xf numFmtId="49" fontId="1" fillId="0" borderId="0" xfId="0" applyNumberFormat="1" applyFont="1" applyAlignment="1">
      <alignment horizontal="left"/>
    </xf>
    <xf numFmtId="0" fontId="3" fillId="0" borderId="15" xfId="0" applyFont="1" applyBorder="1" applyAlignment="1">
      <alignment horizontal="center"/>
    </xf>
    <xf numFmtId="2" fontId="3" fillId="0" borderId="15" xfId="0" applyNumberFormat="1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4" borderId="15" xfId="0" applyFill="1" applyBorder="1" applyAlignment="1">
      <alignment horizontal="center"/>
    </xf>
    <xf numFmtId="0" fontId="1" fillId="0" borderId="15" xfId="0" applyFont="1" applyBorder="1"/>
    <xf numFmtId="0" fontId="0" fillId="0" borderId="15" xfId="0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12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4" fillId="0" borderId="12" xfId="0" applyFont="1" applyBorder="1"/>
    <xf numFmtId="0" fontId="3" fillId="0" borderId="9" xfId="0" applyFont="1" applyBorder="1" applyAlignment="1">
      <alignment horizontal="right"/>
    </xf>
    <xf numFmtId="0" fontId="1" fillId="0" borderId="7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4" fillId="0" borderId="7" xfId="0" applyFont="1" applyBorder="1" applyAlignment="1"/>
    <xf numFmtId="2" fontId="3" fillId="0" borderId="2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3" borderId="5" xfId="0" applyFill="1" applyBorder="1"/>
    <xf numFmtId="0" fontId="0" fillId="3" borderId="17" xfId="0" applyFill="1" applyBorder="1"/>
    <xf numFmtId="0" fontId="0" fillId="3" borderId="4" xfId="0" applyFill="1" applyBorder="1"/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0" fillId="3" borderId="2" xfId="0" applyFill="1" applyBorder="1" applyAlignment="1">
      <alignment horizontal="center"/>
    </xf>
    <xf numFmtId="0" fontId="10" fillId="7" borderId="14" xfId="0" applyFont="1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0" fillId="0" borderId="0" xfId="0" applyFont="1" applyAlignment="1">
      <alignment horizontal="left"/>
    </xf>
    <xf numFmtId="0" fontId="10" fillId="4" borderId="15" xfId="0" applyFont="1" applyFill="1" applyBorder="1" applyAlignment="1">
      <alignment horizontal="center"/>
    </xf>
    <xf numFmtId="15" fontId="10" fillId="4" borderId="15" xfId="0" applyNumberFormat="1" applyFont="1" applyFill="1" applyBorder="1" applyAlignment="1">
      <alignment horizontal="center"/>
    </xf>
    <xf numFmtId="0" fontId="10" fillId="0" borderId="0" xfId="0" applyFont="1" applyAlignment="1">
      <alignment horizontal="right"/>
    </xf>
    <xf numFmtId="0" fontId="11" fillId="0" borderId="4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5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49" fontId="10" fillId="4" borderId="15" xfId="0" applyNumberFormat="1" applyFont="1" applyFill="1" applyBorder="1" applyAlignment="1">
      <alignment horizontal="center"/>
    </xf>
    <xf numFmtId="0" fontId="10" fillId="4" borderId="2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2:W67"/>
  <sheetViews>
    <sheetView showGridLines="0" tabSelected="1" zoomScaleNormal="80" workbookViewId="0">
      <selection activeCell="B68" sqref="B68"/>
    </sheetView>
  </sheetViews>
  <sheetFormatPr defaultRowHeight="12.75" x14ac:dyDescent="0.2"/>
  <cols>
    <col min="1" max="1" width="2.85546875" customWidth="1"/>
    <col min="2" max="2" width="6.5703125" customWidth="1"/>
    <col min="3" max="3" width="9" customWidth="1"/>
    <col min="4" max="4" width="22.42578125" customWidth="1"/>
    <col min="5" max="5" width="1.7109375" customWidth="1"/>
    <col min="6" max="6" width="8" customWidth="1"/>
    <col min="7" max="7" width="8.7109375" customWidth="1"/>
    <col min="8" max="8" width="1.5703125" customWidth="1"/>
    <col min="10" max="10" width="1.5703125" customWidth="1"/>
    <col min="11" max="11" width="7.7109375" customWidth="1"/>
    <col min="13" max="13" width="1.7109375" customWidth="1"/>
    <col min="15" max="15" width="6" customWidth="1"/>
    <col min="16" max="16" width="6.5703125" bestFit="1" customWidth="1"/>
    <col min="17" max="17" width="6.28515625" bestFit="1" customWidth="1"/>
    <col min="18" max="18" width="7.42578125" bestFit="1" customWidth="1"/>
    <col min="20" max="20" width="3.5703125" customWidth="1"/>
    <col min="21" max="21" width="9.85546875" customWidth="1"/>
    <col min="22" max="22" width="3.140625" customWidth="1"/>
  </cols>
  <sheetData>
    <row r="2" spans="2:22" x14ac:dyDescent="0.2"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</row>
    <row r="3" spans="2:22" x14ac:dyDescent="0.2">
      <c r="B3" s="155" t="s">
        <v>137</v>
      </c>
      <c r="C3" s="154"/>
      <c r="D3" s="154"/>
      <c r="E3" s="154"/>
      <c r="F3" s="154"/>
      <c r="G3" s="153"/>
      <c r="H3" s="53"/>
      <c r="I3" s="141" t="s">
        <v>136</v>
      </c>
      <c r="J3" s="141"/>
      <c r="K3" s="152"/>
      <c r="L3" s="152"/>
      <c r="M3" s="152"/>
      <c r="N3" s="152"/>
    </row>
    <row r="4" spans="2:22" x14ac:dyDescent="0.2">
      <c r="B4" s="150" t="s">
        <v>135</v>
      </c>
      <c r="C4" s="149"/>
      <c r="D4" s="149"/>
      <c r="E4" s="149"/>
      <c r="F4" s="149"/>
      <c r="G4" s="148"/>
      <c r="I4" s="141" t="s">
        <v>134</v>
      </c>
      <c r="J4" s="141"/>
      <c r="K4" s="151" t="s">
        <v>133</v>
      </c>
      <c r="L4" s="151"/>
      <c r="M4" s="151"/>
      <c r="N4" s="151"/>
    </row>
    <row r="5" spans="2:22" x14ac:dyDescent="0.2">
      <c r="B5" s="150" t="s">
        <v>132</v>
      </c>
      <c r="C5" s="149"/>
      <c r="D5" s="149"/>
      <c r="E5" s="149"/>
      <c r="F5" s="149"/>
      <c r="G5" s="148"/>
      <c r="I5" s="141" t="s">
        <v>131</v>
      </c>
      <c r="J5" s="141"/>
      <c r="K5" s="139"/>
      <c r="L5" s="139"/>
      <c r="M5" s="139"/>
      <c r="N5" s="139"/>
    </row>
    <row r="6" spans="2:22" x14ac:dyDescent="0.2">
      <c r="B6" s="147" t="s">
        <v>130</v>
      </c>
      <c r="C6" s="146"/>
      <c r="D6" s="146"/>
      <c r="E6" s="146"/>
      <c r="F6" s="146"/>
      <c r="G6" s="145"/>
      <c r="I6" s="141" t="s">
        <v>129</v>
      </c>
      <c r="J6" s="141"/>
      <c r="K6" s="140"/>
      <c r="L6" s="139"/>
      <c r="M6" s="139"/>
      <c r="N6" s="139"/>
    </row>
    <row r="7" spans="2:22" ht="15" x14ac:dyDescent="0.25">
      <c r="B7" s="144" t="s">
        <v>128</v>
      </c>
      <c r="C7" s="143"/>
      <c r="D7" s="143"/>
      <c r="E7" s="143"/>
      <c r="F7" s="143"/>
      <c r="G7" s="142"/>
      <c r="H7" s="53"/>
      <c r="I7" s="141" t="s">
        <v>127</v>
      </c>
      <c r="J7" s="141"/>
      <c r="K7" s="140"/>
      <c r="L7" s="139"/>
      <c r="M7" s="139"/>
      <c r="N7" s="139"/>
      <c r="O7" s="138"/>
    </row>
    <row r="8" spans="2:22" ht="13.5" thickBot="1" x14ac:dyDescent="0.25">
      <c r="B8" s="137" t="s">
        <v>126</v>
      </c>
      <c r="C8" s="136"/>
      <c r="D8" s="136"/>
      <c r="E8" s="136"/>
      <c r="F8" s="136"/>
      <c r="G8" s="135"/>
      <c r="H8" s="75"/>
      <c r="I8" s="75"/>
      <c r="J8" s="75"/>
      <c r="K8" s="134" t="s">
        <v>125</v>
      </c>
      <c r="L8" s="134"/>
      <c r="M8" s="134"/>
      <c r="N8" s="134"/>
      <c r="P8" s="133" t="s">
        <v>124</v>
      </c>
      <c r="Q8" s="133"/>
      <c r="R8" s="133"/>
      <c r="S8" s="133"/>
      <c r="T8" s="133"/>
      <c r="U8" s="133"/>
      <c r="V8" s="133"/>
    </row>
    <row r="9" spans="2:22" ht="13.5" thickTop="1" x14ac:dyDescent="0.2">
      <c r="B9" s="132" t="s">
        <v>123</v>
      </c>
      <c r="C9" s="132"/>
      <c r="D9" s="132"/>
      <c r="E9" s="132"/>
      <c r="F9" s="124" t="s">
        <v>35</v>
      </c>
      <c r="G9" s="124" t="s">
        <v>34</v>
      </c>
      <c r="H9" s="61"/>
      <c r="I9" s="61" t="s">
        <v>33</v>
      </c>
      <c r="J9" s="61"/>
      <c r="K9" s="61" t="s">
        <v>32</v>
      </c>
      <c r="L9" s="60" t="s">
        <v>31</v>
      </c>
      <c r="M9" s="60"/>
      <c r="N9" s="60" t="s">
        <v>30</v>
      </c>
      <c r="P9" s="50" t="s">
        <v>32</v>
      </c>
      <c r="Q9" s="49" t="s">
        <v>122</v>
      </c>
      <c r="R9" s="131" t="s">
        <v>121</v>
      </c>
      <c r="S9" s="130" t="s">
        <v>120</v>
      </c>
      <c r="T9" s="129"/>
      <c r="U9" s="130" t="s">
        <v>119</v>
      </c>
      <c r="V9" s="129"/>
    </row>
    <row r="10" spans="2:22" x14ac:dyDescent="0.2">
      <c r="B10" s="58" t="s">
        <v>25</v>
      </c>
      <c r="C10" s="57" t="s">
        <v>24</v>
      </c>
      <c r="D10" s="58" t="s">
        <v>118</v>
      </c>
      <c r="F10" s="54"/>
      <c r="G10" s="54"/>
      <c r="H10" s="53"/>
      <c r="I10" s="52"/>
      <c r="J10" s="53"/>
      <c r="K10" s="52"/>
      <c r="L10" s="40" t="str">
        <f>IF(K10="","[X]",VLOOKUP(K10,$P$10:$Q$37,2,FALSE))</f>
        <v>[X]</v>
      </c>
      <c r="M10" s="31"/>
      <c r="N10" s="40" t="str">
        <f>IF(OR(L10="[X]",L10="NA"),"NA ",I10*L10)</f>
        <v xml:space="preserve">NA </v>
      </c>
      <c r="P10" s="126"/>
      <c r="Q10" s="128"/>
      <c r="R10" s="127"/>
      <c r="S10" s="126"/>
      <c r="T10" s="49"/>
      <c r="U10" s="50"/>
      <c r="V10" s="49"/>
    </row>
    <row r="11" spans="2:22" x14ac:dyDescent="0.2">
      <c r="B11" s="58" t="s">
        <v>25</v>
      </c>
      <c r="C11" s="57" t="s">
        <v>24</v>
      </c>
      <c r="D11" s="58" t="s">
        <v>117</v>
      </c>
      <c r="F11" s="54"/>
      <c r="G11" s="54"/>
      <c r="H11" s="53"/>
      <c r="I11" s="52"/>
      <c r="J11" s="53"/>
      <c r="K11" s="52"/>
      <c r="L11" s="40" t="str">
        <f>IF(K11="","[X]",VLOOKUP(K11,$P$10:$Q$37,2,FALSE))</f>
        <v>[X]</v>
      </c>
      <c r="M11" s="31"/>
      <c r="N11" s="40" t="str">
        <f>IF(OR(L11="[X]",L11="NA"),"NA ",I11*L11)</f>
        <v xml:space="preserve">NA </v>
      </c>
      <c r="P11" s="92" t="s">
        <v>116</v>
      </c>
      <c r="Q11" s="91">
        <v>4</v>
      </c>
      <c r="R11" s="90" t="s">
        <v>115</v>
      </c>
      <c r="S11" s="51"/>
      <c r="T11" s="49"/>
      <c r="U11" s="50"/>
      <c r="V11" s="49"/>
    </row>
    <row r="12" spans="2:22" x14ac:dyDescent="0.2">
      <c r="B12" s="58" t="s">
        <v>25</v>
      </c>
      <c r="C12" s="57" t="s">
        <v>24</v>
      </c>
      <c r="D12" s="58" t="s">
        <v>114</v>
      </c>
      <c r="F12" s="54"/>
      <c r="G12" s="54"/>
      <c r="H12" s="53"/>
      <c r="I12" s="52"/>
      <c r="J12" s="53"/>
      <c r="K12" s="52"/>
      <c r="L12" s="40" t="str">
        <f>IF(K12="","[X]",VLOOKUP(K12,$P$10:$Q$37,2,FALSE))</f>
        <v>[X]</v>
      </c>
      <c r="M12" s="31"/>
      <c r="N12" s="40" t="str">
        <f>IF(OR(L12="[X]",L12="NA"),"NA ",I12*L12)</f>
        <v xml:space="preserve">NA </v>
      </c>
      <c r="P12" s="92" t="s">
        <v>113</v>
      </c>
      <c r="Q12" s="91">
        <v>3.67</v>
      </c>
      <c r="R12" s="90" t="s">
        <v>112</v>
      </c>
      <c r="S12" s="51"/>
      <c r="T12" s="49"/>
      <c r="U12" s="50"/>
      <c r="V12" s="49"/>
    </row>
    <row r="13" spans="2:22" x14ac:dyDescent="0.2">
      <c r="B13" s="58" t="s">
        <v>25</v>
      </c>
      <c r="C13" s="57" t="s">
        <v>24</v>
      </c>
      <c r="D13" s="58" t="s">
        <v>111</v>
      </c>
      <c r="E13" s="11"/>
      <c r="F13" s="125"/>
      <c r="G13" s="125"/>
      <c r="H13" s="124"/>
      <c r="I13" s="65"/>
      <c r="J13" s="124"/>
      <c r="K13" s="52"/>
      <c r="L13" s="40" t="str">
        <f>IF(K13="","[X]",VLOOKUP(K13,$P$10:$Q$37,2,FALSE))</f>
        <v>[X]</v>
      </c>
      <c r="M13" s="94"/>
      <c r="N13" s="123" t="str">
        <f>IF(OR(L13="[X]",L13="NA"),"NA ",I13*L13)</f>
        <v xml:space="preserve">NA </v>
      </c>
      <c r="P13" s="92" t="s">
        <v>110</v>
      </c>
      <c r="Q13" s="91">
        <v>3.33</v>
      </c>
      <c r="R13" s="90" t="s">
        <v>109</v>
      </c>
      <c r="S13" s="51"/>
      <c r="T13" s="49"/>
      <c r="U13" s="50"/>
      <c r="V13" s="49"/>
    </row>
    <row r="14" spans="2:22" x14ac:dyDescent="0.2">
      <c r="B14" s="122" t="s">
        <v>108</v>
      </c>
      <c r="C14" s="122"/>
      <c r="D14" s="122"/>
      <c r="E14" s="121"/>
      <c r="F14" s="32" t="s">
        <v>21</v>
      </c>
      <c r="G14" s="32"/>
      <c r="H14" s="53"/>
      <c r="I14" s="31">
        <f>SUMIF(L10:L13,"&gt;=0",I10:I13)</f>
        <v>0</v>
      </c>
      <c r="K14" s="120" t="s">
        <v>13</v>
      </c>
      <c r="L14" s="120"/>
      <c r="M14" s="31"/>
      <c r="N14" s="40" t="str">
        <f>IF(I14=0,"NA",I16/I15)</f>
        <v>NA</v>
      </c>
      <c r="P14" s="92" t="s">
        <v>107</v>
      </c>
      <c r="Q14" s="91">
        <v>3</v>
      </c>
      <c r="R14" s="90" t="s">
        <v>106</v>
      </c>
      <c r="S14" s="51"/>
      <c r="T14" s="49"/>
      <c r="U14" s="50"/>
      <c r="V14" s="49"/>
    </row>
    <row r="15" spans="2:22" x14ac:dyDescent="0.2">
      <c r="D15" s="33"/>
      <c r="E15" s="33"/>
      <c r="F15" s="32" t="s">
        <v>17</v>
      </c>
      <c r="G15" s="32"/>
      <c r="H15" s="53"/>
      <c r="I15" s="31">
        <f>SUMIF(L10:L13,"&gt;0.0",I10:I13)</f>
        <v>0</v>
      </c>
      <c r="J15" s="33"/>
      <c r="K15" s="32" t="s">
        <v>105</v>
      </c>
      <c r="L15" s="32"/>
      <c r="M15" s="31"/>
      <c r="N15" s="31">
        <f>SUMIF(K10:K13,"E",I10:I13)</f>
        <v>0</v>
      </c>
      <c r="P15" s="92" t="s">
        <v>104</v>
      </c>
      <c r="Q15" s="91">
        <v>2.67</v>
      </c>
      <c r="R15" s="90" t="s">
        <v>103</v>
      </c>
      <c r="S15" s="51"/>
      <c r="T15" s="49"/>
      <c r="U15" s="50"/>
      <c r="V15" s="49"/>
    </row>
    <row r="16" spans="2:22" ht="13.5" thickBot="1" x14ac:dyDescent="0.25">
      <c r="B16" s="28"/>
      <c r="C16" s="28"/>
      <c r="D16" s="28"/>
      <c r="E16" s="119"/>
      <c r="F16" s="32" t="s">
        <v>15</v>
      </c>
      <c r="G16" s="32"/>
      <c r="H16" s="75"/>
      <c r="I16" s="40">
        <f>SUMPRODUCT(I10:I13,L10:L13)</f>
        <v>0</v>
      </c>
      <c r="J16" s="29"/>
      <c r="K16" s="32" t="s">
        <v>102</v>
      </c>
      <c r="L16" s="32"/>
      <c r="M16" s="29"/>
      <c r="N16" s="29">
        <f>I15+N15</f>
        <v>0</v>
      </c>
      <c r="P16" s="92" t="s">
        <v>101</v>
      </c>
      <c r="Q16" s="91">
        <v>2.33</v>
      </c>
      <c r="R16" s="90" t="s">
        <v>100</v>
      </c>
      <c r="S16" s="51"/>
      <c r="T16" s="49"/>
      <c r="U16" s="50"/>
      <c r="V16" s="49"/>
    </row>
    <row r="17" spans="2:22" ht="15" thickTop="1" x14ac:dyDescent="0.2">
      <c r="B17" s="62" t="s">
        <v>99</v>
      </c>
      <c r="C17" s="62"/>
      <c r="D17" s="62"/>
      <c r="E17" s="118"/>
      <c r="F17" s="61" t="s">
        <v>35</v>
      </c>
      <c r="G17" s="61" t="s">
        <v>34</v>
      </c>
      <c r="H17" s="117"/>
      <c r="I17" s="61" t="s">
        <v>98</v>
      </c>
      <c r="J17" s="117"/>
      <c r="K17" s="117" t="s">
        <v>32</v>
      </c>
      <c r="L17" s="116" t="s">
        <v>31</v>
      </c>
      <c r="M17" s="116"/>
      <c r="N17" s="116" t="s">
        <v>30</v>
      </c>
      <c r="P17" s="92" t="s">
        <v>97</v>
      </c>
      <c r="Q17" s="91">
        <v>2</v>
      </c>
      <c r="R17" s="90" t="s">
        <v>96</v>
      </c>
      <c r="S17" s="51"/>
      <c r="T17" s="49"/>
      <c r="U17" s="50"/>
      <c r="V17" s="49"/>
    </row>
    <row r="18" spans="2:22" x14ac:dyDescent="0.2">
      <c r="B18" s="20" t="s">
        <v>38</v>
      </c>
      <c r="C18" s="20">
        <v>5103</v>
      </c>
      <c r="D18" s="115" t="s">
        <v>95</v>
      </c>
      <c r="F18" s="54"/>
      <c r="G18" s="54"/>
      <c r="H18" s="53"/>
      <c r="I18" s="67">
        <v>3</v>
      </c>
      <c r="J18" s="53"/>
      <c r="K18" s="74"/>
      <c r="L18" s="110" t="str">
        <f>IF(K18="","[X]",VLOOKUP(K18,$P$10:$Q$37,2,FALSE))</f>
        <v>[X]</v>
      </c>
      <c r="M18" s="31"/>
      <c r="N18" s="109" t="str">
        <f>IF(OR(L18="[X]",L18="NA"),"NA ",I18*L18)</f>
        <v xml:space="preserve">NA </v>
      </c>
      <c r="P18" s="92" t="s">
        <v>94</v>
      </c>
      <c r="Q18" s="91">
        <v>1.67</v>
      </c>
      <c r="R18" s="90" t="s">
        <v>93</v>
      </c>
      <c r="S18" s="51">
        <f>C18</f>
        <v>5103</v>
      </c>
      <c r="T18" s="49">
        <f>IF(AND(L18&lt;&gt;"[X]",S18&lt;5000),I18,0)</f>
        <v>0</v>
      </c>
      <c r="U18" s="50" t="str">
        <f>B18</f>
        <v>AGEC</v>
      </c>
      <c r="V18" s="49">
        <f>IF(AND(L18&lt;&gt;"[X]",U18="AGEC"),I18,0)</f>
        <v>0</v>
      </c>
    </row>
    <row r="19" spans="2:22" x14ac:dyDescent="0.2">
      <c r="B19" s="114" t="s">
        <v>38</v>
      </c>
      <c r="C19" s="114">
        <v>5403</v>
      </c>
      <c r="D19" s="113" t="s">
        <v>92</v>
      </c>
      <c r="F19" s="112"/>
      <c r="G19" s="112"/>
      <c r="H19" s="53"/>
      <c r="I19" s="111">
        <v>3</v>
      </c>
      <c r="J19" s="53"/>
      <c r="K19" s="74"/>
      <c r="L19" s="110" t="str">
        <f>IF(K19="","[X]",VLOOKUP(K19,$P$10:$Q$37,2,FALSE))</f>
        <v>[X]</v>
      </c>
      <c r="M19" s="31"/>
      <c r="N19" s="109" t="str">
        <f>IF(OR(L19="[X]",L19="NA"),"NA ",I19*L19)</f>
        <v xml:space="preserve">NA </v>
      </c>
      <c r="P19" s="92" t="s">
        <v>91</v>
      </c>
      <c r="Q19" s="91">
        <v>1.33</v>
      </c>
      <c r="R19" s="90" t="s">
        <v>90</v>
      </c>
      <c r="S19" s="51">
        <f>C19</f>
        <v>5403</v>
      </c>
      <c r="T19" s="49">
        <f>IF(AND(L19&lt;&gt;"[X]",S19&lt;5000),I19,0)</f>
        <v>0</v>
      </c>
      <c r="U19" s="50" t="str">
        <f>B19</f>
        <v>AGEC</v>
      </c>
      <c r="V19" s="49">
        <f>IF(AND(L19&lt;&gt;"[X]",U19="AGEC"),I19,0)</f>
        <v>0</v>
      </c>
    </row>
    <row r="20" spans="2:22" x14ac:dyDescent="0.2">
      <c r="B20" s="71" t="s">
        <v>38</v>
      </c>
      <c r="C20" s="20" t="s">
        <v>89</v>
      </c>
      <c r="D20" s="70" t="s">
        <v>88</v>
      </c>
      <c r="F20" s="54"/>
      <c r="G20" s="54"/>
      <c r="H20" s="53"/>
      <c r="I20" s="67">
        <v>3</v>
      </c>
      <c r="J20" s="53"/>
      <c r="K20" s="59"/>
      <c r="L20" s="40" t="str">
        <f>IF(K20="","[X]",VLOOKUP(K20,$P$10:$Q$37,2,FALSE))</f>
        <v>[X]</v>
      </c>
      <c r="M20" s="31"/>
      <c r="N20" s="31" t="str">
        <f>IF(OR(L20="[X]",L20="NA"),"NA ",I20*L20)</f>
        <v xml:space="preserve">NA </v>
      </c>
      <c r="P20" s="92" t="s">
        <v>87</v>
      </c>
      <c r="Q20" s="91">
        <v>1</v>
      </c>
      <c r="R20" s="90" t="s">
        <v>86</v>
      </c>
      <c r="S20" s="51" t="str">
        <f>C20</f>
        <v>4113/5113</v>
      </c>
      <c r="T20" s="49">
        <f>IF(AND(L20&lt;&gt;"[X]",S20&lt;5000),I20,0)</f>
        <v>0</v>
      </c>
      <c r="U20" s="50" t="str">
        <f>B20</f>
        <v>AGEC</v>
      </c>
      <c r="V20" s="49">
        <f>IF(AND(L20&lt;&gt;"[X]",U20="AGEC"),I20,0)</f>
        <v>0</v>
      </c>
    </row>
    <row r="21" spans="2:22" x14ac:dyDescent="0.2">
      <c r="B21" s="20" t="s">
        <v>38</v>
      </c>
      <c r="C21" s="108" t="s">
        <v>85</v>
      </c>
      <c r="D21" s="70" t="s">
        <v>84</v>
      </c>
      <c r="F21" s="54"/>
      <c r="G21" s="54"/>
      <c r="H21" s="53"/>
      <c r="I21" s="67">
        <v>3</v>
      </c>
      <c r="J21" s="53"/>
      <c r="K21" s="52"/>
      <c r="L21" s="40" t="str">
        <f>IF(K21="","[X]",VLOOKUP(K21,$P$10:$Q$37,2,FALSE))</f>
        <v>[X]</v>
      </c>
      <c r="M21" s="31"/>
      <c r="N21" s="31" t="str">
        <f>IF(OR(L21="[X]",L21="NA"),"NA ",I21*L21)</f>
        <v xml:space="preserve">NA </v>
      </c>
      <c r="P21" s="92" t="s">
        <v>83</v>
      </c>
      <c r="Q21" s="91">
        <v>0.67</v>
      </c>
      <c r="R21" s="90" t="s">
        <v>82</v>
      </c>
      <c r="S21" s="51" t="str">
        <f>C21</f>
        <v>4303/5203</v>
      </c>
      <c r="T21" s="49">
        <f>IF(AND(L21&lt;&gt;"[X]",S21&lt;5000),I21,0)</f>
        <v>0</v>
      </c>
      <c r="U21" s="50" t="str">
        <f>B21</f>
        <v>AGEC</v>
      </c>
      <c r="V21" s="49">
        <f>IF(AND(L21&lt;&gt;"[X]",U21="AGEC"),I21,0)</f>
        <v>0</v>
      </c>
    </row>
    <row r="22" spans="2:22" x14ac:dyDescent="0.2">
      <c r="B22" s="71" t="s">
        <v>38</v>
      </c>
      <c r="C22" s="71" t="s">
        <v>81</v>
      </c>
      <c r="D22" s="70" t="s">
        <v>80</v>
      </c>
      <c r="F22" s="54"/>
      <c r="G22" s="54"/>
      <c r="H22" s="53"/>
      <c r="I22" s="67">
        <v>3</v>
      </c>
      <c r="J22" s="53"/>
      <c r="K22" s="52"/>
      <c r="L22" s="40" t="str">
        <f>IF(K22="","[X]",VLOOKUP(K22,$P$10:$Q$37,2,FALSE))</f>
        <v>[X]</v>
      </c>
      <c r="M22" s="31"/>
      <c r="N22" s="31" t="str">
        <f>IF(OR(L22="[X]",L22="NA"),"NA ",I22*L22)</f>
        <v xml:space="preserve">NA </v>
      </c>
      <c r="P22" s="92" t="s">
        <v>79</v>
      </c>
      <c r="Q22" s="91">
        <v>0</v>
      </c>
      <c r="R22" s="90" t="s">
        <v>78</v>
      </c>
      <c r="S22" s="51" t="str">
        <f>C22</f>
        <v>4373/5073</v>
      </c>
      <c r="T22" s="49">
        <f>IF(AND(L22&lt;&gt;"[X]",S22&lt;5000),I22,0)</f>
        <v>0</v>
      </c>
      <c r="U22" s="50" t="str">
        <f>B22</f>
        <v>AGEC</v>
      </c>
      <c r="V22" s="49">
        <f>IF(AND(L22&lt;&gt;"[X]",U22="AGEC"),I22,0)</f>
        <v>0</v>
      </c>
    </row>
    <row r="23" spans="2:22" x14ac:dyDescent="0.2">
      <c r="B23" s="71" t="s">
        <v>38</v>
      </c>
      <c r="C23" s="71" t="s">
        <v>77</v>
      </c>
      <c r="D23" s="70" t="s">
        <v>76</v>
      </c>
      <c r="F23" s="54"/>
      <c r="G23" s="54"/>
      <c r="H23" s="53"/>
      <c r="I23" s="67">
        <v>3</v>
      </c>
      <c r="J23" s="53"/>
      <c r="K23" s="52"/>
      <c r="L23" s="40" t="str">
        <f>IF(K23="","[X]",VLOOKUP(K23,$P$10:$Q$37,2,FALSE))</f>
        <v>[X]</v>
      </c>
      <c r="M23" s="31"/>
      <c r="N23" s="31" t="str">
        <f>IF(OR(L23="[X]",L23="NA"),"NA ",I23*L23)</f>
        <v xml:space="preserve">NA </v>
      </c>
      <c r="P23" s="92" t="s">
        <v>75</v>
      </c>
      <c r="Q23" s="93" t="s">
        <v>74</v>
      </c>
      <c r="R23" s="90" t="s">
        <v>73</v>
      </c>
      <c r="S23" s="51" t="str">
        <f>C23</f>
        <v>4383/5083</v>
      </c>
      <c r="T23" s="49">
        <f>IF(AND(L23&lt;&gt;"[X]",S23&lt;5000),I23,0)</f>
        <v>0</v>
      </c>
      <c r="U23" s="50" t="str">
        <f>B23</f>
        <v>AGEC</v>
      </c>
      <c r="V23" s="49">
        <f>IF(AND(L23&lt;&gt;"[X]",U23="AGEC"),I23,0)</f>
        <v>0</v>
      </c>
    </row>
    <row r="24" spans="2:22" x14ac:dyDescent="0.2">
      <c r="B24" s="71" t="s">
        <v>38</v>
      </c>
      <c r="C24" s="71">
        <v>5303</v>
      </c>
      <c r="D24" s="70" t="s">
        <v>72</v>
      </c>
      <c r="E24" s="107"/>
      <c r="F24" s="106"/>
      <c r="G24" s="106"/>
      <c r="H24" s="105"/>
      <c r="I24" s="105">
        <v>3</v>
      </c>
      <c r="J24" s="105"/>
      <c r="K24" s="80"/>
      <c r="L24" s="40" t="str">
        <f>IF(K24="","[X]",VLOOKUP(K24,$P$10:$Q$37,2,FALSE))</f>
        <v>[X]</v>
      </c>
      <c r="M24" s="104"/>
      <c r="N24" s="31" t="str">
        <f>IF(OR(L24="[X]",L24="NA"),"NA ",I24*L24)</f>
        <v xml:space="preserve">NA </v>
      </c>
      <c r="P24" s="92" t="s">
        <v>71</v>
      </c>
      <c r="Q24" s="49" t="s">
        <v>56</v>
      </c>
      <c r="R24" s="90" t="s">
        <v>70</v>
      </c>
      <c r="S24" s="103">
        <f>C24</f>
        <v>5303</v>
      </c>
      <c r="T24" s="49">
        <f>IF(AND(L24&lt;&gt;"[X]",S24&lt;5000),I24,0)</f>
        <v>0</v>
      </c>
      <c r="U24" s="50" t="str">
        <f>B24</f>
        <v>AGEC</v>
      </c>
      <c r="V24" s="49">
        <f>IF(AND(L24&lt;&gt;"[X]",U24="AGEC"),I24,0)</f>
        <v>0</v>
      </c>
    </row>
    <row r="25" spans="2:22" x14ac:dyDescent="0.2">
      <c r="B25" s="101" t="s">
        <v>38</v>
      </c>
      <c r="C25" s="102" t="s">
        <v>40</v>
      </c>
      <c r="D25" s="101" t="s">
        <v>39</v>
      </c>
      <c r="E25" s="100"/>
      <c r="F25" s="99"/>
      <c r="G25" s="99"/>
      <c r="H25" s="97"/>
      <c r="I25" s="98">
        <v>3</v>
      </c>
      <c r="J25" s="97"/>
      <c r="K25" s="65"/>
      <c r="L25" s="96" t="str">
        <f>IF(K25="","[X]",VLOOKUP(K25,$P$10:$Q$37,2,FALSE))</f>
        <v>[X]</v>
      </c>
      <c r="M25" s="95"/>
      <c r="N25" s="94" t="str">
        <f>IF(OR(L25="[X]",L25="NA"),"NA ",I25*L25)</f>
        <v xml:space="preserve">NA </v>
      </c>
      <c r="P25" s="92" t="s">
        <v>69</v>
      </c>
      <c r="Q25" s="93" t="s">
        <v>56</v>
      </c>
      <c r="R25" s="90" t="s">
        <v>68</v>
      </c>
      <c r="S25" s="51" t="str">
        <f>C25</f>
        <v>4603/5603</v>
      </c>
      <c r="T25" s="49">
        <f>IF(AND(L25&lt;&gt;"[X]",S25&lt;5000),I25,0)</f>
        <v>0</v>
      </c>
      <c r="U25" s="50" t="str">
        <f>B25</f>
        <v>AGEC</v>
      </c>
      <c r="V25" s="49">
        <f>IF(AND(L25&lt;&gt;"[X]",U25="AGEC"),I25,0)</f>
        <v>0</v>
      </c>
    </row>
    <row r="26" spans="2:22" x14ac:dyDescent="0.2">
      <c r="B26" s="71" t="s">
        <v>38</v>
      </c>
      <c r="C26" s="71" t="s">
        <v>67</v>
      </c>
      <c r="D26" s="70" t="s">
        <v>66</v>
      </c>
      <c r="F26" s="54"/>
      <c r="G26" s="54"/>
      <c r="H26" s="53"/>
      <c r="I26" s="67">
        <v>3</v>
      </c>
      <c r="J26" s="53"/>
      <c r="K26" s="52"/>
      <c r="L26" s="40" t="str">
        <f>IF(K26="","[X]",VLOOKUP(K26,$P$10:$Q$37,2,FALSE))</f>
        <v>[X]</v>
      </c>
      <c r="M26" s="31"/>
      <c r="N26" s="31" t="str">
        <f>IF(OR(L26="[X]",L26="NA"),"NA ",I26*L26)</f>
        <v xml:space="preserve">NA </v>
      </c>
      <c r="P26" s="92" t="s">
        <v>65</v>
      </c>
      <c r="Q26" s="49" t="s">
        <v>56</v>
      </c>
      <c r="R26" s="90" t="s">
        <v>64</v>
      </c>
      <c r="S26" s="51" t="str">
        <f>C26</f>
        <v>4143/5043</v>
      </c>
      <c r="T26" s="49">
        <f>IF(AND(L26&lt;&gt;"[X]",S26&lt;5000),I26,0)</f>
        <v>0</v>
      </c>
      <c r="U26" s="50" t="str">
        <f>B26</f>
        <v>AGEC</v>
      </c>
      <c r="V26" s="49">
        <f>IF(AND(L26&lt;&gt;"[X]",U26="AGEC"),I26,0)</f>
        <v>0</v>
      </c>
    </row>
    <row r="27" spans="2:22" x14ac:dyDescent="0.2">
      <c r="B27" s="20" t="s">
        <v>38</v>
      </c>
      <c r="C27" s="71" t="s">
        <v>63</v>
      </c>
      <c r="D27" s="70" t="s">
        <v>62</v>
      </c>
      <c r="F27" s="54"/>
      <c r="G27" s="54"/>
      <c r="H27" s="53"/>
      <c r="I27" s="67">
        <v>3</v>
      </c>
      <c r="J27" s="53"/>
      <c r="K27" s="52"/>
      <c r="L27" s="40" t="str">
        <f>IF(K27="","[X]",VLOOKUP(K27,$P$10:$Q$37,2,FALSE))</f>
        <v>[X]</v>
      </c>
      <c r="M27" s="31"/>
      <c r="N27" s="31" t="str">
        <f>IF(OR(L27="[X]",L27="NA"),"NA ",I27*L27)</f>
        <v xml:space="preserve">NA </v>
      </c>
      <c r="P27" s="92" t="s">
        <v>61</v>
      </c>
      <c r="Q27" s="91" t="s">
        <v>56</v>
      </c>
      <c r="R27" s="90" t="s">
        <v>60</v>
      </c>
      <c r="S27" s="51" t="str">
        <f>C27</f>
        <v>4313/5213</v>
      </c>
      <c r="T27" s="49">
        <f>IF(AND(L27&lt;&gt;"[X]",S27&lt;5000),I27,0)</f>
        <v>0</v>
      </c>
      <c r="U27" s="50" t="str">
        <f>B27</f>
        <v>AGEC</v>
      </c>
      <c r="V27" s="49">
        <f>IF(AND(L27&lt;&gt;"[X]",U27="AGEC"),I27,0)</f>
        <v>0</v>
      </c>
    </row>
    <row r="28" spans="2:22" x14ac:dyDescent="0.2">
      <c r="B28" s="20" t="s">
        <v>38</v>
      </c>
      <c r="C28" s="71" t="s">
        <v>59</v>
      </c>
      <c r="D28" s="70" t="s">
        <v>58</v>
      </c>
      <c r="F28" s="54"/>
      <c r="G28" s="54"/>
      <c r="H28" s="53"/>
      <c r="I28" s="67">
        <v>3</v>
      </c>
      <c r="J28" s="53"/>
      <c r="K28" s="52"/>
      <c r="L28" s="40" t="str">
        <f>IF(K28="","[X]",VLOOKUP(K28,$P$10:$Q$37,2,FALSE))</f>
        <v>[X]</v>
      </c>
      <c r="M28" s="31"/>
      <c r="N28" s="31" t="str">
        <f>IF(OR(L28="[X]",L28="NA"),"NA ",I28*L28)</f>
        <v xml:space="preserve">NA </v>
      </c>
      <c r="P28" s="89" t="s">
        <v>57</v>
      </c>
      <c r="Q28" s="88" t="s">
        <v>56</v>
      </c>
      <c r="R28" s="87" t="s">
        <v>55</v>
      </c>
      <c r="S28" s="51" t="str">
        <f>C28</f>
        <v>4323/5123</v>
      </c>
      <c r="T28" s="49">
        <f>IF(AND(L28&lt;&gt;"[X]",S28&lt;5000),I28,0)</f>
        <v>0</v>
      </c>
      <c r="U28" s="50" t="str">
        <f>B28</f>
        <v>AGEC</v>
      </c>
      <c r="V28" s="49">
        <f>IF(AND(L28&lt;&gt;"[X]",U28="AGEC"),I28,0)</f>
        <v>0</v>
      </c>
    </row>
    <row r="29" spans="2:22" x14ac:dyDescent="0.2">
      <c r="B29" s="20" t="s">
        <v>38</v>
      </c>
      <c r="C29" s="71" t="s">
        <v>54</v>
      </c>
      <c r="D29" s="70" t="s">
        <v>53</v>
      </c>
      <c r="F29" s="54"/>
      <c r="G29" s="54"/>
      <c r="H29" s="53"/>
      <c r="I29" s="67">
        <v>3</v>
      </c>
      <c r="J29" s="53"/>
      <c r="K29" s="52"/>
      <c r="L29" s="40" t="str">
        <f>IF(K29="","[X]",VLOOKUP(K29,$P$10:$Q$37,2,FALSE))</f>
        <v>[X]</v>
      </c>
      <c r="M29" s="31"/>
      <c r="N29" s="31" t="str">
        <f>IF(OR(L29="[X]",L29="NA"),"NA ",I29*L29)</f>
        <v xml:space="preserve">NA </v>
      </c>
      <c r="P29" s="86"/>
      <c r="Q29" s="85"/>
      <c r="R29" s="84"/>
      <c r="S29" s="51" t="str">
        <f>C29</f>
        <v>4403/5053</v>
      </c>
      <c r="T29" s="49"/>
      <c r="U29" s="50" t="str">
        <f>B29</f>
        <v>AGEC</v>
      </c>
      <c r="V29" s="49"/>
    </row>
    <row r="30" spans="2:22" x14ac:dyDescent="0.2">
      <c r="B30" s="71" t="s">
        <v>38</v>
      </c>
      <c r="C30" s="20">
        <v>5143</v>
      </c>
      <c r="D30" s="70" t="s">
        <v>52</v>
      </c>
      <c r="F30" s="54"/>
      <c r="G30" s="54"/>
      <c r="H30" s="53"/>
      <c r="I30" s="67">
        <v>3</v>
      </c>
      <c r="J30" s="53"/>
      <c r="K30" s="80"/>
      <c r="L30" s="40" t="str">
        <f>IF(K30="","[X]",VLOOKUP(K30,$P$10:$Q$37,2,FALSE))</f>
        <v>[X]</v>
      </c>
      <c r="M30" s="31"/>
      <c r="N30" s="31" t="str">
        <f>IF(OR(L30="[X]",L30="NA"),"NA ",I30*L30)</f>
        <v xml:space="preserve">NA </v>
      </c>
      <c r="P30" s="83"/>
      <c r="Q30" s="82"/>
      <c r="R30" s="81"/>
      <c r="S30" s="51">
        <f>C30</f>
        <v>5143</v>
      </c>
      <c r="T30" s="49">
        <f>IF(AND(L30&lt;&gt;"[X]",S30&lt;5000),I30,0)</f>
        <v>0</v>
      </c>
      <c r="U30" s="50" t="str">
        <f>B30</f>
        <v>AGEC</v>
      </c>
      <c r="V30" s="49">
        <f>IF(AND(L30&lt;&gt;"[X]",U30="AGEC"),I30,0)</f>
        <v>0</v>
      </c>
    </row>
    <row r="31" spans="2:22" x14ac:dyDescent="0.2">
      <c r="B31" s="20" t="s">
        <v>38</v>
      </c>
      <c r="C31" s="20">
        <v>5413</v>
      </c>
      <c r="D31" s="70" t="s">
        <v>51</v>
      </c>
      <c r="F31" s="54"/>
      <c r="G31" s="54"/>
      <c r="H31" s="53"/>
      <c r="I31" s="67">
        <v>3</v>
      </c>
      <c r="J31" s="53"/>
      <c r="K31" s="80"/>
      <c r="L31" s="40" t="str">
        <f>IF(K31="","[X]",VLOOKUP(K31,$P$10:$Q$37,2,FALSE))</f>
        <v>[X]</v>
      </c>
      <c r="M31" s="31"/>
      <c r="N31" s="31" t="str">
        <f>IF(OR(L31="[X]",L31="NA"),"NA ",I31*L31)</f>
        <v xml:space="preserve">NA </v>
      </c>
      <c r="S31" s="51">
        <f>C31</f>
        <v>5413</v>
      </c>
      <c r="T31" s="49">
        <f>IF(AND(L31&lt;&gt;"[X]",S31&lt;5000),I31,0)</f>
        <v>0</v>
      </c>
      <c r="U31" s="50" t="str">
        <f>B31</f>
        <v>AGEC</v>
      </c>
      <c r="V31" s="49">
        <f>IF(AND(L31&lt;&gt;"[X]",U31="AGEC"),I31,0)</f>
        <v>0</v>
      </c>
    </row>
    <row r="32" spans="2:22" ht="15" thickBot="1" x14ac:dyDescent="0.25">
      <c r="B32" s="78" t="s">
        <v>38</v>
      </c>
      <c r="C32" s="79">
        <v>5011</v>
      </c>
      <c r="D32" s="78" t="s">
        <v>50</v>
      </c>
      <c r="E32" s="28"/>
      <c r="F32" s="77"/>
      <c r="G32" s="77"/>
      <c r="H32" s="75"/>
      <c r="I32" s="76">
        <v>1</v>
      </c>
      <c r="J32" s="75"/>
      <c r="K32" s="74"/>
      <c r="L32" s="73" t="str">
        <f>IF(K32="","[X]",VLOOKUP(K32,$P$10:$Q$37,2,FALSE))</f>
        <v>[X]</v>
      </c>
      <c r="M32" s="29"/>
      <c r="N32" s="72" t="str">
        <f>IF(OR(L32="[X]",L32="NA"),"NA ",I32*L32)</f>
        <v xml:space="preserve">NA </v>
      </c>
      <c r="P32" s="20"/>
      <c r="Q32" s="19"/>
      <c r="S32" s="51">
        <f>C32</f>
        <v>5011</v>
      </c>
      <c r="T32" s="49">
        <f>IF(AND(L32&lt;&gt;"[X]",S32&lt;5000),I32,0)</f>
        <v>0</v>
      </c>
      <c r="U32" s="50" t="str">
        <f>B32</f>
        <v>AGEC</v>
      </c>
      <c r="V32" s="49">
        <f>IF(AND(L32&lt;&gt;"[X]",U32="AGEC"),I32,0)</f>
        <v>0</v>
      </c>
    </row>
    <row r="33" spans="2:23" ht="13.5" thickTop="1" x14ac:dyDescent="0.2">
      <c r="B33" s="62" t="s">
        <v>49</v>
      </c>
      <c r="C33" s="62"/>
      <c r="D33" s="62"/>
      <c r="F33" s="61" t="s">
        <v>35</v>
      </c>
      <c r="G33" s="61" t="s">
        <v>34</v>
      </c>
      <c r="H33" s="61"/>
      <c r="I33" s="61" t="s">
        <v>33</v>
      </c>
      <c r="J33" s="61"/>
      <c r="K33" s="60" t="s">
        <v>32</v>
      </c>
      <c r="L33" s="60" t="s">
        <v>31</v>
      </c>
      <c r="M33" s="60"/>
      <c r="N33" s="60" t="s">
        <v>30</v>
      </c>
      <c r="O33" s="27"/>
      <c r="S33" s="51"/>
      <c r="T33" s="49"/>
      <c r="U33" s="50"/>
      <c r="V33" s="49"/>
    </row>
    <row r="34" spans="2:23" x14ac:dyDescent="0.2">
      <c r="B34" s="70" t="s">
        <v>38</v>
      </c>
      <c r="C34" s="71" t="s">
        <v>48</v>
      </c>
      <c r="D34" s="70" t="s">
        <v>47</v>
      </c>
      <c r="F34" s="54"/>
      <c r="G34" s="54"/>
      <c r="H34" s="53"/>
      <c r="I34" s="67">
        <v>3</v>
      </c>
      <c r="J34" s="53"/>
      <c r="K34" s="59"/>
      <c r="L34" s="40" t="str">
        <f>IF(K34="","[X]",VLOOKUP(K34,$P$10:$Q$37,2,FALSE))</f>
        <v>[X]</v>
      </c>
      <c r="M34" s="31"/>
      <c r="N34" s="31" t="str">
        <f>IF(OR(L34="[X]",L34="NA"),"NA ",I34*L34)</f>
        <v xml:space="preserve">NA </v>
      </c>
      <c r="S34" s="51" t="str">
        <f>C34</f>
        <v>4163/5063</v>
      </c>
      <c r="T34" s="49">
        <f>IF(AND(L34&lt;&gt;"[X]",S34&lt;5000),I34,0)</f>
        <v>0</v>
      </c>
      <c r="U34" s="50" t="str">
        <f>B34</f>
        <v>AGEC</v>
      </c>
      <c r="V34" s="49">
        <f>IF(AND(L34&lt;&gt;"[X]",U34="AGEC"),I34,0)</f>
        <v>0</v>
      </c>
    </row>
    <row r="35" spans="2:23" x14ac:dyDescent="0.2">
      <c r="B35" s="70" t="s">
        <v>38</v>
      </c>
      <c r="C35" s="71" t="s">
        <v>46</v>
      </c>
      <c r="D35" s="70" t="s">
        <v>45</v>
      </c>
      <c r="F35" s="54"/>
      <c r="G35" s="54"/>
      <c r="H35" s="53"/>
      <c r="I35" s="67">
        <v>3</v>
      </c>
      <c r="J35" s="53"/>
      <c r="K35" s="52"/>
      <c r="L35" s="40" t="str">
        <f>IF(K35="","[X]",VLOOKUP(K35,$P$10:$Q$37,2,FALSE))</f>
        <v>[X]</v>
      </c>
      <c r="M35" s="31"/>
      <c r="N35" s="31" t="str">
        <f>IF(OR(L35="[X]",L35="NA"),"NA ",I35*L35)</f>
        <v xml:space="preserve">NA </v>
      </c>
      <c r="S35" s="51" t="str">
        <f>C35</f>
        <v>4613/5233</v>
      </c>
      <c r="T35" s="49">
        <f>IF(AND(L35&lt;&gt;"[X]",S35&lt;5000),I35,0)</f>
        <v>0</v>
      </c>
      <c r="U35" s="50" t="str">
        <f>B35</f>
        <v>AGEC</v>
      </c>
      <c r="V35" s="49">
        <f>IF(AND(L35&lt;&gt;"[X]",U35="AGEC"),I35,0)</f>
        <v>0</v>
      </c>
    </row>
    <row r="36" spans="2:23" x14ac:dyDescent="0.2">
      <c r="B36" s="70" t="s">
        <v>38</v>
      </c>
      <c r="C36" s="71" t="s">
        <v>44</v>
      </c>
      <c r="D36" s="70" t="s">
        <v>43</v>
      </c>
      <c r="F36" s="54"/>
      <c r="G36" s="54"/>
      <c r="H36" s="53"/>
      <c r="I36" s="67">
        <v>3</v>
      </c>
      <c r="J36" s="53"/>
      <c r="K36" s="52"/>
      <c r="L36" s="40" t="str">
        <f>IF(K36="","[X]",VLOOKUP(K36,$P$10:$Q$37,2,FALSE))</f>
        <v>[X]</v>
      </c>
      <c r="M36" s="31"/>
      <c r="N36" s="31" t="str">
        <f>IF(OR(L36="[X]",L36="NA"),"NA ",I36*L36)</f>
        <v xml:space="preserve">NA </v>
      </c>
      <c r="S36" s="51" t="str">
        <f>C36</f>
        <v>4623/5223</v>
      </c>
      <c r="T36" s="49">
        <f>IF(AND(L36&lt;&gt;"[X]",S36&lt;5000),I36,0)</f>
        <v>0</v>
      </c>
      <c r="U36" s="50" t="str">
        <f>B36</f>
        <v>AGEC</v>
      </c>
      <c r="V36" s="49">
        <f>IF(AND(L36&lt;&gt;"[X]",U36="AGEC"),I36,0)</f>
        <v>0</v>
      </c>
    </row>
    <row r="37" spans="2:23" x14ac:dyDescent="0.2">
      <c r="B37" s="70" t="s">
        <v>38</v>
      </c>
      <c r="C37" s="20">
        <v>5133</v>
      </c>
      <c r="D37" s="70" t="s">
        <v>42</v>
      </c>
      <c r="E37" s="69"/>
      <c r="F37" s="68"/>
      <c r="G37" s="68"/>
      <c r="H37" s="66"/>
      <c r="I37" s="67">
        <v>3</v>
      </c>
      <c r="J37" s="66"/>
      <c r="K37" s="52"/>
      <c r="L37" s="64" t="str">
        <f>IF(K37="","[X]",VLOOKUP(K37,$P$10:$Q$37,2,FALSE))</f>
        <v>[X]</v>
      </c>
      <c r="M37" s="63"/>
      <c r="N37" s="31" t="str">
        <f>IF(OR(L37="[X]",L37="NA"),"NA ",I37*L37)</f>
        <v xml:space="preserve">NA </v>
      </c>
      <c r="S37" s="51">
        <f>C37</f>
        <v>5133</v>
      </c>
      <c r="T37" s="49">
        <f>IF(AND(L37&lt;&gt;"[X]",S37&lt;5000),I37,0)</f>
        <v>0</v>
      </c>
      <c r="U37" s="50" t="str">
        <f>B37</f>
        <v>AGEC</v>
      </c>
      <c r="V37" s="49">
        <f>IF(AND(L37&lt;&gt;"[X]",U37="AGEC"),I37,0)</f>
        <v>0</v>
      </c>
    </row>
    <row r="38" spans="2:23" x14ac:dyDescent="0.2">
      <c r="B38" s="70" t="s">
        <v>38</v>
      </c>
      <c r="C38" s="20">
        <v>5153</v>
      </c>
      <c r="D38" s="70" t="s">
        <v>41</v>
      </c>
      <c r="E38" s="69"/>
      <c r="F38" s="68"/>
      <c r="G38" s="68"/>
      <c r="H38" s="66"/>
      <c r="I38" s="67">
        <v>3</v>
      </c>
      <c r="J38" s="66"/>
      <c r="K38" s="52"/>
      <c r="L38" s="64" t="str">
        <f>IF(K38="","[X]",VLOOKUP(K38,$P$10:$Q$37,2,FALSE))</f>
        <v>[X]</v>
      </c>
      <c r="M38" s="63"/>
      <c r="N38" s="31" t="str">
        <f>IF(OR(L38="[X]",L38="NA"),"NA ",I38*L38)</f>
        <v xml:space="preserve">NA </v>
      </c>
      <c r="P38" s="20"/>
      <c r="Q38" s="19"/>
      <c r="S38" s="51">
        <f>C38</f>
        <v>5153</v>
      </c>
      <c r="T38" s="49">
        <f>IF(AND(L38&lt;&gt;"[X]",S38&lt;5000),I38,0)</f>
        <v>0</v>
      </c>
      <c r="U38" s="50" t="str">
        <f>B38</f>
        <v>AGEC</v>
      </c>
      <c r="V38" s="49">
        <f>IF(AND(L38&lt;&gt;"[X]",U38="AGEC"),I38,0)</f>
        <v>0</v>
      </c>
    </row>
    <row r="39" spans="2:23" x14ac:dyDescent="0.2">
      <c r="B39" s="70" t="s">
        <v>38</v>
      </c>
      <c r="C39" s="20" t="s">
        <v>40</v>
      </c>
      <c r="D39" s="70" t="s">
        <v>39</v>
      </c>
      <c r="E39" s="69"/>
      <c r="F39" s="68"/>
      <c r="G39" s="68"/>
      <c r="H39" s="66"/>
      <c r="I39" s="67">
        <v>3</v>
      </c>
      <c r="J39" s="66"/>
      <c r="K39" s="52"/>
      <c r="L39" s="64" t="str">
        <f>IF(K39="","[X]",VLOOKUP(K39,$P$10:$Q$37,2,FALSE))</f>
        <v>[X]</v>
      </c>
      <c r="M39" s="63"/>
      <c r="N39" s="31" t="str">
        <f>IF(OR(L39="[X]",L39="NA"),"NA ",I39*L39)</f>
        <v xml:space="preserve">NA </v>
      </c>
      <c r="P39" s="20"/>
      <c r="Q39" s="19"/>
      <c r="S39" s="51" t="str">
        <f>C39</f>
        <v>4603/5603</v>
      </c>
      <c r="T39" s="49">
        <f>IF(AND(L39&lt;&gt;"[X]",S39&lt;5000),I39,0)</f>
        <v>0</v>
      </c>
      <c r="U39" s="50" t="str">
        <f>B39</f>
        <v>AGEC</v>
      </c>
      <c r="V39" s="49">
        <f>IF(AND(L39&lt;&gt;"[X]",U39="AGEC"),I39,0)</f>
        <v>0</v>
      </c>
    </row>
    <row r="40" spans="2:23" ht="13.5" thickBot="1" x14ac:dyDescent="0.25">
      <c r="B40" s="70" t="s">
        <v>38</v>
      </c>
      <c r="C40" s="20">
        <v>5623</v>
      </c>
      <c r="D40" s="70" t="s">
        <v>37</v>
      </c>
      <c r="E40" s="69"/>
      <c r="F40" s="68"/>
      <c r="G40" s="68"/>
      <c r="H40" s="66"/>
      <c r="I40" s="67">
        <v>3</v>
      </c>
      <c r="J40" s="66"/>
      <c r="K40" s="65"/>
      <c r="L40" s="64" t="str">
        <f>IF(K40="","[X]",VLOOKUP(K40,$P$10:$Q$37,2,FALSE))</f>
        <v>[X]</v>
      </c>
      <c r="M40" s="63"/>
      <c r="N40" s="31" t="str">
        <f>IF(OR(L40="[X]",L40="NA"),"NA ",I40*L40)</f>
        <v xml:space="preserve">NA </v>
      </c>
      <c r="P40" s="20"/>
      <c r="Q40" s="19"/>
      <c r="S40" s="51">
        <f>C40</f>
        <v>5623</v>
      </c>
      <c r="T40" s="49">
        <f>IF(AND(L40&lt;&gt;"[X]",S40&lt;5000),I40,0)</f>
        <v>0</v>
      </c>
      <c r="U40" s="50" t="str">
        <f>B40</f>
        <v>AGEC</v>
      </c>
      <c r="V40" s="49">
        <f>IF(AND(L40&lt;&gt;"[X]",U40="AGEC"),I40,0)</f>
        <v>0</v>
      </c>
    </row>
    <row r="41" spans="2:23" ht="15" thickTop="1" x14ac:dyDescent="0.2">
      <c r="B41" s="62" t="s">
        <v>36</v>
      </c>
      <c r="C41" s="62"/>
      <c r="D41" s="62"/>
      <c r="E41" s="36"/>
      <c r="F41" s="61" t="s">
        <v>35</v>
      </c>
      <c r="G41" s="61" t="s">
        <v>34</v>
      </c>
      <c r="H41" s="61"/>
      <c r="I41" s="61" t="s">
        <v>33</v>
      </c>
      <c r="J41" s="61"/>
      <c r="K41" s="60" t="s">
        <v>32</v>
      </c>
      <c r="L41" s="60" t="s">
        <v>31</v>
      </c>
      <c r="M41" s="60"/>
      <c r="N41" s="60" t="s">
        <v>30</v>
      </c>
      <c r="P41" s="20"/>
      <c r="Q41" s="19"/>
      <c r="S41" s="51"/>
      <c r="T41" s="49"/>
      <c r="U41" s="50"/>
      <c r="V41" s="49"/>
    </row>
    <row r="42" spans="2:23" x14ac:dyDescent="0.2">
      <c r="B42" s="58" t="s">
        <v>25</v>
      </c>
      <c r="C42" s="57" t="s">
        <v>24</v>
      </c>
      <c r="D42" s="55" t="s">
        <v>29</v>
      </c>
      <c r="F42" s="54"/>
      <c r="G42" s="54"/>
      <c r="H42" s="53"/>
      <c r="I42" s="52"/>
      <c r="J42" s="53"/>
      <c r="K42" s="59"/>
      <c r="L42" s="40" t="str">
        <f>IF(K42="","[X]",VLOOKUP(K42,$P$10:$Q$30,2,FALSE))</f>
        <v>[X]</v>
      </c>
      <c r="M42" s="31"/>
      <c r="N42" s="31" t="str">
        <f>IF(OR(L42="[X]",L42="NA"),"NA ",I42*L42)</f>
        <v xml:space="preserve">NA </v>
      </c>
      <c r="P42" s="20"/>
      <c r="Q42" s="19"/>
      <c r="S42" s="51" t="str">
        <f>C42</f>
        <v>NUM</v>
      </c>
      <c r="T42" s="49">
        <f>IF(AND(L42&lt;&gt;"[X]",S42&lt;5000),I42,0)</f>
        <v>0</v>
      </c>
      <c r="U42" s="50" t="str">
        <f>B42</f>
        <v>ALPH</v>
      </c>
      <c r="V42" s="49">
        <f>IF(AND(L42&lt;&gt;"[X]",U42="AGEC"),I42,0)</f>
        <v>0</v>
      </c>
    </row>
    <row r="43" spans="2:23" x14ac:dyDescent="0.2">
      <c r="B43" s="58" t="s">
        <v>25</v>
      </c>
      <c r="C43" s="57" t="s">
        <v>24</v>
      </c>
      <c r="D43" s="55" t="s">
        <v>28</v>
      </c>
      <c r="F43" s="54"/>
      <c r="G43" s="54"/>
      <c r="H43" s="53"/>
      <c r="I43" s="52"/>
      <c r="J43" s="53"/>
      <c r="K43" s="52"/>
      <c r="L43" s="40" t="str">
        <f>IF(K43="","[X]",VLOOKUP(K43,$P$10:$Q$30,2,FALSE))</f>
        <v>[X]</v>
      </c>
      <c r="M43" s="31"/>
      <c r="N43" s="31" t="str">
        <f>IF(OR(L43="[X]",L43="NA"),"NA ",I43*L43)</f>
        <v xml:space="preserve">NA </v>
      </c>
      <c r="P43" s="20"/>
      <c r="Q43" s="19"/>
      <c r="S43" s="51" t="str">
        <f>C43</f>
        <v>NUM</v>
      </c>
      <c r="T43" s="49">
        <f>IF(AND(L43&lt;&gt;"[X]",S43&lt;5000),I43,0)</f>
        <v>0</v>
      </c>
      <c r="U43" s="50" t="str">
        <f>B43</f>
        <v>ALPH</v>
      </c>
      <c r="V43" s="49">
        <f>IF(AND(L43&lt;&gt;"[X]",U43="AGEC"),I43,0)</f>
        <v>0</v>
      </c>
    </row>
    <row r="44" spans="2:23" x14ac:dyDescent="0.2">
      <c r="B44" s="58" t="s">
        <v>25</v>
      </c>
      <c r="C44" s="57" t="s">
        <v>24</v>
      </c>
      <c r="D44" s="55" t="s">
        <v>27</v>
      </c>
      <c r="F44" s="54"/>
      <c r="G44" s="54"/>
      <c r="H44" s="53"/>
      <c r="I44" s="52"/>
      <c r="J44" s="53"/>
      <c r="K44" s="52"/>
      <c r="L44" s="40" t="str">
        <f>IF(K44="","[X]",VLOOKUP(K44,$P$10:$Q$30,2,FALSE))</f>
        <v>[X]</v>
      </c>
      <c r="M44" s="31"/>
      <c r="N44" s="31" t="str">
        <f>IF(OR(L44="[X]",L44="NA"),"NA ",I44*L44)</f>
        <v xml:space="preserve">NA </v>
      </c>
      <c r="P44" s="20"/>
      <c r="Q44" s="19"/>
      <c r="S44" s="51" t="str">
        <f>C44</f>
        <v>NUM</v>
      </c>
      <c r="T44" s="49">
        <f>IF(AND(L44&lt;&gt;"[X]",S44&lt;5000),I44,0)</f>
        <v>0</v>
      </c>
      <c r="U44" s="50" t="str">
        <f>B44</f>
        <v>ALPH</v>
      </c>
      <c r="V44" s="49">
        <f>IF(AND(L44&lt;&gt;"[X]",U44="AGEC"),I44,0)</f>
        <v>0</v>
      </c>
      <c r="W44" s="27"/>
    </row>
    <row r="45" spans="2:23" x14ac:dyDescent="0.2">
      <c r="B45" s="58" t="s">
        <v>25</v>
      </c>
      <c r="C45" s="57" t="s">
        <v>24</v>
      </c>
      <c r="D45" s="55" t="s">
        <v>26</v>
      </c>
      <c r="F45" s="54"/>
      <c r="G45" s="54"/>
      <c r="H45" s="53"/>
      <c r="I45" s="52"/>
      <c r="J45" s="53"/>
      <c r="K45" s="52"/>
      <c r="L45" s="40" t="str">
        <f>IF(K45="","[X]",VLOOKUP(K45,$P$10:$Q$30,2,FALSE))</f>
        <v>[X]</v>
      </c>
      <c r="M45" s="31"/>
      <c r="N45" s="31" t="str">
        <f>IF(OR(L45="[X]",L45="NA"),"NA ",I45*L45)</f>
        <v xml:space="preserve">NA </v>
      </c>
      <c r="P45" s="20"/>
      <c r="Q45" s="19"/>
      <c r="S45" s="51" t="str">
        <f>C45</f>
        <v>NUM</v>
      </c>
      <c r="T45" s="49">
        <f>IF(AND(L45&lt;&gt;"[X]",S45&lt;5000),I45,0)</f>
        <v>0</v>
      </c>
      <c r="U45" s="50" t="str">
        <f>B45</f>
        <v>ALPH</v>
      </c>
      <c r="V45" s="49">
        <f>IF(AND(L45&lt;&gt;"[X]",U45="AGEC"),I45,0)</f>
        <v>0</v>
      </c>
      <c r="W45" s="27"/>
    </row>
    <row r="46" spans="2:23" ht="13.5" thickBot="1" x14ac:dyDescent="0.25">
      <c r="B46" s="55" t="s">
        <v>25</v>
      </c>
      <c r="C46" s="56" t="s">
        <v>24</v>
      </c>
      <c r="D46" s="55" t="s">
        <v>23</v>
      </c>
      <c r="F46" s="54"/>
      <c r="G46" s="54"/>
      <c r="H46" s="53"/>
      <c r="I46" s="52"/>
      <c r="J46" s="53"/>
      <c r="K46" s="52"/>
      <c r="L46" s="40" t="str">
        <f>IF(K46="","[X]",VLOOKUP(K46,$P$10:$Q$30,2,FALSE))</f>
        <v>[X]</v>
      </c>
      <c r="M46" s="31"/>
      <c r="N46" s="31" t="str">
        <f>IF(OR(L46="[X]",L46="NA"),"NA ",I46*L46)</f>
        <v xml:space="preserve">NA </v>
      </c>
      <c r="P46" s="20"/>
      <c r="Q46" s="19"/>
      <c r="S46" s="51" t="str">
        <f>C46</f>
        <v>NUM</v>
      </c>
      <c r="T46" s="49">
        <f>IF(AND(L46&lt;&gt;"[X]",S46&lt;5000),I46,0)</f>
        <v>0</v>
      </c>
      <c r="U46" s="50" t="str">
        <f>B46</f>
        <v>ALPH</v>
      </c>
      <c r="V46" s="49">
        <f>IF(AND(L46&lt;&gt;"[X]",U46="AGEC"),I46,0)</f>
        <v>0</v>
      </c>
      <c r="W46" s="27"/>
    </row>
    <row r="47" spans="2:23" ht="15" thickTop="1" x14ac:dyDescent="0.2">
      <c r="B47" s="48" t="s">
        <v>22</v>
      </c>
      <c r="C47" s="48"/>
      <c r="D47" s="48"/>
      <c r="E47" s="47"/>
      <c r="F47" s="44" t="s">
        <v>21</v>
      </c>
      <c r="G47" s="44"/>
      <c r="H47" s="46"/>
      <c r="I47" s="43">
        <f>SUMIF(L18:L46,"&gt;=0",I18:I46)</f>
        <v>0</v>
      </c>
      <c r="J47" s="45"/>
      <c r="K47" s="44" t="s">
        <v>20</v>
      </c>
      <c r="L47" s="44"/>
      <c r="M47" s="43"/>
      <c r="N47" s="43">
        <f>SUMIF(K18:K46,"T",I18:I46)</f>
        <v>0</v>
      </c>
      <c r="P47" s="20"/>
      <c r="Q47" s="19"/>
      <c r="S47" s="42" t="s">
        <v>19</v>
      </c>
      <c r="T47" s="41">
        <f>SUM(T18:T46)</f>
        <v>0</v>
      </c>
      <c r="U47" s="42" t="s">
        <v>18</v>
      </c>
      <c r="V47" s="41">
        <f>SUM(V18:V32, V34:V40,V42:V46)</f>
        <v>0</v>
      </c>
      <c r="W47" s="27"/>
    </row>
    <row r="48" spans="2:23" x14ac:dyDescent="0.2">
      <c r="B48" s="36"/>
      <c r="C48" s="36"/>
      <c r="D48" s="36"/>
      <c r="F48" s="32" t="s">
        <v>17</v>
      </c>
      <c r="G48" s="32"/>
      <c r="H48" s="35"/>
      <c r="I48" s="31">
        <f>SUMIF(L18:L46,"&gt;1.34",I18:I46)</f>
        <v>0</v>
      </c>
      <c r="J48" s="33"/>
      <c r="K48" s="32" t="s">
        <v>16</v>
      </c>
      <c r="L48" s="32"/>
      <c r="M48" s="31"/>
      <c r="N48" s="31">
        <f>SUMIF(K18:K46,"I",I18:I46)</f>
        <v>0</v>
      </c>
      <c r="P48" s="20"/>
      <c r="Q48" s="19"/>
      <c r="S48" s="38"/>
      <c r="T48" s="37"/>
      <c r="U48" s="37"/>
      <c r="V48" s="37"/>
      <c r="W48" s="27"/>
    </row>
    <row r="49" spans="2:23" x14ac:dyDescent="0.2">
      <c r="B49" s="36"/>
      <c r="C49" s="36"/>
      <c r="D49" s="36"/>
      <c r="F49" s="32" t="s">
        <v>15</v>
      </c>
      <c r="G49" s="32"/>
      <c r="H49" s="35"/>
      <c r="I49" s="40">
        <f>SUMPRODUCT(I18:I46,L18:L46)</f>
        <v>0</v>
      </c>
      <c r="J49" s="33"/>
      <c r="K49" s="32" t="s">
        <v>14</v>
      </c>
      <c r="L49" s="32"/>
      <c r="N49" s="31">
        <f>SUMIF(K18:K46,"S",I18:I46)</f>
        <v>0</v>
      </c>
      <c r="P49" s="20"/>
      <c r="Q49" s="19"/>
      <c r="S49" s="38"/>
      <c r="T49" s="37"/>
      <c r="U49" s="37"/>
      <c r="V49" s="37"/>
      <c r="W49" s="27"/>
    </row>
    <row r="50" spans="2:23" x14ac:dyDescent="0.2">
      <c r="B50" s="36"/>
      <c r="C50" s="36"/>
      <c r="D50" s="36"/>
      <c r="F50" s="32" t="s">
        <v>13</v>
      </c>
      <c r="G50" s="32"/>
      <c r="H50" s="35"/>
      <c r="I50" s="40" t="str">
        <f>IF(I47=0,"NA",I49/I47)</f>
        <v>NA</v>
      </c>
      <c r="J50" s="33"/>
      <c r="K50" s="39" t="s">
        <v>12</v>
      </c>
      <c r="L50" s="39"/>
      <c r="M50" s="31"/>
      <c r="N50" s="34">
        <f>I48+I51+N47+N48+N49</f>
        <v>0</v>
      </c>
      <c r="P50" s="20"/>
      <c r="Q50" s="19"/>
      <c r="S50" s="38"/>
      <c r="T50" s="37"/>
      <c r="U50" s="37"/>
      <c r="V50" s="37"/>
      <c r="W50" s="27"/>
    </row>
    <row r="51" spans="2:23" x14ac:dyDescent="0.2">
      <c r="B51" s="36"/>
      <c r="C51" s="36"/>
      <c r="D51" s="36"/>
      <c r="F51" s="32" t="s">
        <v>11</v>
      </c>
      <c r="G51" s="32"/>
      <c r="H51" s="35"/>
      <c r="I51" s="34">
        <f>SUMIF(K18:K46,"E",I18:I46)</f>
        <v>0</v>
      </c>
      <c r="J51" s="33"/>
      <c r="K51" s="32" t="s">
        <v>10</v>
      </c>
      <c r="L51" s="32"/>
      <c r="N51" s="31">
        <f>+V47</f>
        <v>0</v>
      </c>
      <c r="S51" s="27"/>
      <c r="T51" s="27"/>
      <c r="U51" s="27"/>
      <c r="V51" s="27"/>
      <c r="W51" s="27"/>
    </row>
    <row r="52" spans="2:23" ht="13.5" thickBot="1" x14ac:dyDescent="0.25">
      <c r="B52" s="28"/>
      <c r="C52" s="28"/>
      <c r="D52" s="28"/>
      <c r="E52" s="28"/>
      <c r="F52" s="30" t="s">
        <v>9</v>
      </c>
      <c r="G52" s="30"/>
      <c r="H52" s="28"/>
      <c r="I52" s="29">
        <f>T47</f>
        <v>0</v>
      </c>
      <c r="J52" s="29"/>
      <c r="K52" s="28"/>
      <c r="L52" s="28"/>
      <c r="M52" s="28"/>
      <c r="N52" s="28"/>
      <c r="S52" s="27"/>
      <c r="T52" s="27"/>
      <c r="U52" s="27"/>
      <c r="V52" s="27"/>
      <c r="W52" s="27"/>
    </row>
    <row r="53" spans="2:23" ht="13.5" thickTop="1" x14ac:dyDescent="0.2">
      <c r="P53" s="20"/>
      <c r="Q53" s="19"/>
    </row>
    <row r="54" spans="2:23" ht="14.25" x14ac:dyDescent="0.2">
      <c r="B54" s="26" t="s">
        <v>8</v>
      </c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4"/>
      <c r="P54" s="20"/>
      <c r="Q54" s="19"/>
    </row>
    <row r="55" spans="2:23" ht="12.75" customHeight="1" x14ac:dyDescent="0.2">
      <c r="B55" s="23" t="s">
        <v>7</v>
      </c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1"/>
      <c r="P55" s="20"/>
      <c r="Q55" s="19"/>
    </row>
    <row r="56" spans="2:23" ht="12.75" customHeight="1" x14ac:dyDescent="0.2">
      <c r="B56" s="18" t="s">
        <v>6</v>
      </c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6"/>
    </row>
    <row r="57" spans="2:23" ht="14.25" customHeight="1" x14ac:dyDescent="0.2">
      <c r="B57" s="18" t="s">
        <v>5</v>
      </c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6"/>
    </row>
    <row r="58" spans="2:23" ht="14.25" customHeight="1" x14ac:dyDescent="0.2">
      <c r="B58" s="15" t="s">
        <v>4</v>
      </c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3"/>
    </row>
    <row r="59" spans="2:23" ht="12" customHeight="1" x14ac:dyDescent="0.2"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</row>
    <row r="60" spans="2:23" x14ac:dyDescent="0.2">
      <c r="B60" s="1" t="s">
        <v>3</v>
      </c>
      <c r="C60" s="1"/>
      <c r="D60" s="1"/>
      <c r="E60" s="1"/>
      <c r="F60" s="1"/>
      <c r="I60" s="1" t="s">
        <v>2</v>
      </c>
      <c r="J60" s="1"/>
      <c r="K60" s="1"/>
      <c r="L60" s="1"/>
    </row>
    <row r="61" spans="2:23" ht="21.75" customHeight="1" x14ac:dyDescent="0.2">
      <c r="B61" s="11"/>
      <c r="C61" s="11"/>
      <c r="D61" s="11"/>
      <c r="E61" s="11"/>
      <c r="F61" s="11"/>
      <c r="I61" s="11"/>
      <c r="J61" s="11"/>
      <c r="K61" s="11"/>
      <c r="L61" s="11"/>
      <c r="M61" s="11"/>
      <c r="N61" s="11"/>
    </row>
    <row r="62" spans="2:23" ht="8.25" customHeight="1" x14ac:dyDescent="0.2"/>
    <row r="63" spans="2:23" ht="12.75" customHeight="1" x14ac:dyDescent="0.2">
      <c r="B63" s="10" t="s">
        <v>1</v>
      </c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8"/>
    </row>
    <row r="64" spans="2:23" ht="12.75" customHeight="1" x14ac:dyDescent="0.2">
      <c r="B64" s="7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6"/>
    </row>
    <row r="65" spans="2:14" ht="12.75" customHeight="1" x14ac:dyDescent="0.2">
      <c r="B65" s="7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6"/>
    </row>
    <row r="66" spans="2:14" ht="12.75" customHeight="1" x14ac:dyDescent="0.2">
      <c r="B66" s="5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3"/>
    </row>
    <row r="67" spans="2:14" ht="15.75" customHeight="1" x14ac:dyDescent="0.2">
      <c r="B67" s="2" t="s">
        <v>0</v>
      </c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</sheetData>
  <mergeCells count="53">
    <mergeCell ref="B41:D41"/>
    <mergeCell ref="B47:D47"/>
    <mergeCell ref="B67:N67"/>
    <mergeCell ref="B58:N58"/>
    <mergeCell ref="B60:F60"/>
    <mergeCell ref="I60:L60"/>
    <mergeCell ref="B64:N64"/>
    <mergeCell ref="B65:N65"/>
    <mergeCell ref="B66:N66"/>
    <mergeCell ref="B56:N56"/>
    <mergeCell ref="F49:G49"/>
    <mergeCell ref="K49:L49"/>
    <mergeCell ref="F50:G50"/>
    <mergeCell ref="K50:L50"/>
    <mergeCell ref="F51:G51"/>
    <mergeCell ref="K51:L51"/>
    <mergeCell ref="B8:G8"/>
    <mergeCell ref="K8:N8"/>
    <mergeCell ref="S9:T9"/>
    <mergeCell ref="U9:V9"/>
    <mergeCell ref="B14:D14"/>
    <mergeCell ref="F14:G14"/>
    <mergeCell ref="K14:L14"/>
    <mergeCell ref="P8:V8"/>
    <mergeCell ref="B5:G5"/>
    <mergeCell ref="I5:J5"/>
    <mergeCell ref="K5:N5"/>
    <mergeCell ref="B6:G6"/>
    <mergeCell ref="I6:J6"/>
    <mergeCell ref="K6:N6"/>
    <mergeCell ref="B7:G7"/>
    <mergeCell ref="I7:J7"/>
    <mergeCell ref="K7:N7"/>
    <mergeCell ref="K16:L16"/>
    <mergeCell ref="B17:D17"/>
    <mergeCell ref="B33:D33"/>
    <mergeCell ref="B54:N54"/>
    <mergeCell ref="B55:N55"/>
    <mergeCell ref="F52:G52"/>
    <mergeCell ref="F47:G47"/>
    <mergeCell ref="K47:L47"/>
    <mergeCell ref="F48:G48"/>
    <mergeCell ref="K48:L48"/>
    <mergeCell ref="B57:N57"/>
    <mergeCell ref="B3:G3"/>
    <mergeCell ref="I3:J3"/>
    <mergeCell ref="K3:N3"/>
    <mergeCell ref="B4:G4"/>
    <mergeCell ref="I4:J4"/>
    <mergeCell ref="K4:N4"/>
    <mergeCell ref="F15:G15"/>
    <mergeCell ref="K15:L15"/>
    <mergeCell ref="F16:G16"/>
  </mergeCells>
  <dataValidations count="17">
    <dataValidation type="list" errorStyle="warning" allowBlank="1" showInputMessage="1" showErrorMessage="1" errorTitle="Incorrect Grade Entry" error="Enter designated letter grade or leave blank (use &quot;escape&quot; or click &quot;cancel&quot;)." promptTitle="Grade Entry" prompt="Click dropdown for letter grade (A , A- , B+ , B , B- , C+...F) _x000a_or _x000a_W = withdrew_x000a_I = incomplete, _x000a_T = transfer, _x000a_E = currently enrolled_x000a_R = registered (thesis)_x000a_S = satisfactory (seminar)_x000a_or leave blank (&quot;escape&quot;)" sqref="K10:K13">
      <formula1>$P$10:$P$37</formula1>
    </dataValidation>
    <dataValidation type="list" allowBlank="1" showInputMessage="1" showErrorMessage="1" promptTitle="Scheduled Semester" prompt="Click dropdown to indicate semester for which class is scheduled" sqref="F42:F43">
      <formula1>$R$10:$R$30</formula1>
    </dataValidation>
    <dataValidation type="list" allowBlank="1" showInputMessage="1" showErrorMessage="1" promptTitle="Completed Semester" prompt="Click dropdown to indicate semester when class was completed" sqref="G42:G43">
      <formula1>$R$10:$R$30</formula1>
    </dataValidation>
    <dataValidation type="list" errorStyle="warning" allowBlank="1" showInputMessage="1" showErrorMessage="1" errorTitle="Incorrect Grade Entry" error="Enter designated letter grade or leave blank (use &quot;escape&quot; or click &quot;cancel&quot;)." promptTitle="Grade Entry" prompt="Click drowdown for letter grade (A, A-, B+, B, B-, C+...F) _x000a_or _x000a_W = withdrew_x000a_I = incomplete, _x000a_T = transfer, _x000a_E = currently enrolled_x000a_R = registered (thesis)_x000a_S = satisfactory (seminar)_x000a_or leave blank (&quot;escape&quot;)" sqref="K34:K40 K18:K32 K42:K46">
      <formula1>$P$10:$P$37</formula1>
    </dataValidation>
    <dataValidation type="list" allowBlank="1" showInputMessage="1" showErrorMessage="1" promptTitle="Scheduled Semester" prompt="Click dropdown to indicate semester for which class is scheduled" sqref="F44:F46 F18:F32 F10:F13 F34:F40">
      <formula1>$R$10:$R$37</formula1>
    </dataValidation>
    <dataValidation type="list" allowBlank="1" showInputMessage="1" showErrorMessage="1" promptTitle="Completed Semester" prompt="Click dropdown to indicate semester when class was completed" sqref="G44:G46 G18:G32 G10:G13 G34:G40">
      <formula1>$R$10:$R$37</formula1>
    </dataValidation>
    <dataValidation allowBlank="1" showInputMessage="1" showErrorMessage="1" promptTitle="Course Title" prompt="Enter catalog title for business elective course" sqref="D42:D46"/>
    <dataValidation allowBlank="1" showInputMessage="1" showErrorMessage="1" promptTitle="Course ID" prompt="Enter 4-digit alpha code and 4-digit numeric code, e.g., ECON 3033" sqref="B33"/>
    <dataValidation allowBlank="1" showInputMessage="1" showErrorMessage="1" promptTitle="Course Title" prompt="Enter catalog title for elective course" sqref="D34:D35 D37:D40 C33:D33 D25"/>
    <dataValidation type="whole" errorStyle="warning" allowBlank="1" showInputMessage="1" showErrorMessage="1" error="Enter a whole number between 0 and 6." promptTitle="Credit Hours" prompt="Enter credit hours for each elective" sqref="I42:I46">
      <formula1>0</formula1>
      <formula2>6</formula2>
    </dataValidation>
    <dataValidation allowBlank="1" showInputMessage="1" showErrorMessage="1" promptTitle="Departmental ALPHA Code" prompt="Enter 4-digit alpha code for course, e.g., ECON" sqref="B10:B13 B34:B35 B37:B40 B42:B46 B25"/>
    <dataValidation allowBlank="1" showInputMessage="1" showErrorMessage="1" promptTitle="Course NUMERIC Code" prompt="Enter 4-digit course number, e.g., 3033" sqref="C10:C13 C34:C35 C37:C40 C42:C46 C25"/>
    <dataValidation allowBlank="1" showInputMessage="1" showErrorMessage="1" promptTitle="Course Title" prompt="Enter catalog title for deficiency course" sqref="D10:D13"/>
    <dataValidation allowBlank="1" showInputMessage="1" showErrorMessage="1" promptTitle="Data Entry Instructions:" prompt="Enter information only into yellow shaded cells._x000a_Don't touch cells with red lettering, [X], or NA._x000a_These cells contain formulae." sqref="K8:N8"/>
    <dataValidation type="whole" errorStyle="warning" allowBlank="1" showInputMessage="1" showErrorMessage="1" error="Enter a whole number between 0 and 6." promptTitle="Credit Hours" prompt="Enter credit hours for each deficiency course" sqref="I10:I13">
      <formula1>0</formula1>
      <formula2>6</formula2>
    </dataValidation>
    <dataValidation type="whole" errorStyle="warning" allowBlank="1" showInputMessage="1" showErrorMessage="1" error="Enter a whole number between 0 and 6." promptTitle="Credit Hours" prompt="Enter thesis credit hours for each semester" sqref="I27:I29">
      <formula1>0</formula1>
      <formula2>6</formula2>
    </dataValidation>
    <dataValidation allowBlank="1" showInputMessage="1" showErrorMessage="1" promptTitle="Explanation of Data Entry:" prompt="Col 1:  Letter grade (drop-down)._x000a_Col 2:  [X] Don't touch.  Cell formula computes grade points._x000a_Col 3:  Credit hours._x000a_Col 4:  Alpha code for course._x000a_Col 5:  Numeric code for course._x000a_Col 6:  Course title." sqref="O7"/>
  </dataValidations>
  <printOptions horizontalCentered="1" verticalCentered="1"/>
  <pageMargins left="0.5" right="0.5" top="0.25" bottom="0.25" header="0" footer="0"/>
  <pageSetup scale="97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agbs_18-19</vt:lpstr>
      <vt:lpstr>'agbs_18-19'!Print_Area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P. Ruiz</dc:creator>
  <cp:lastModifiedBy>Ryan P. Ruiz</cp:lastModifiedBy>
  <dcterms:created xsi:type="dcterms:W3CDTF">2018-08-16T19:12:07Z</dcterms:created>
  <dcterms:modified xsi:type="dcterms:W3CDTF">2018-08-16T19:12:28Z</dcterms:modified>
</cp:coreProperties>
</file>