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ittman\Documents\OmniUpdate\agribusiness-OU-files\PDFs\"/>
    </mc:Choice>
  </mc:AlternateContent>
  <bookViews>
    <workbookView xWindow="0" yWindow="0" windowWidth="18105" windowHeight="9000"/>
  </bookViews>
  <sheets>
    <sheet name="inab_15-16" sheetId="1" r:id="rId1"/>
  </sheets>
  <definedNames>
    <definedName name="_xlnm.Print_Area" localSheetId="0">'inab_15-16'!$B$3:$N$63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N51" i="1"/>
  <c r="I51" i="1"/>
  <c r="N50" i="1"/>
  <c r="N49" i="1"/>
  <c r="U48" i="1"/>
  <c r="V48" i="1" s="1"/>
  <c r="T48" i="1"/>
  <c r="S48" i="1"/>
  <c r="L48" i="1"/>
  <c r="N48" i="1" s="1"/>
  <c r="U47" i="1"/>
  <c r="S47" i="1"/>
  <c r="T47" i="1" s="1"/>
  <c r="N47" i="1"/>
  <c r="L47" i="1"/>
  <c r="V47" i="1" s="1"/>
  <c r="Y45" i="1"/>
  <c r="Z45" i="1" s="1"/>
  <c r="U45" i="1"/>
  <c r="S45" i="1"/>
  <c r="T45" i="1" s="1"/>
  <c r="N45" i="1"/>
  <c r="L45" i="1"/>
  <c r="V45" i="1" s="1"/>
  <c r="Y44" i="1"/>
  <c r="Z44" i="1" s="1"/>
  <c r="U44" i="1"/>
  <c r="S44" i="1"/>
  <c r="T44" i="1" s="1"/>
  <c r="N44" i="1"/>
  <c r="L44" i="1"/>
  <c r="V44" i="1" s="1"/>
  <c r="Y43" i="1"/>
  <c r="Z43" i="1" s="1"/>
  <c r="U43" i="1"/>
  <c r="S43" i="1"/>
  <c r="T43" i="1" s="1"/>
  <c r="N43" i="1"/>
  <c r="L43" i="1"/>
  <c r="V43" i="1" s="1"/>
  <c r="Y42" i="1"/>
  <c r="Z42" i="1" s="1"/>
  <c r="U42" i="1"/>
  <c r="S42" i="1"/>
  <c r="T42" i="1" s="1"/>
  <c r="N42" i="1"/>
  <c r="L42" i="1"/>
  <c r="V42" i="1" s="1"/>
  <c r="Y41" i="1"/>
  <c r="Z41" i="1" s="1"/>
  <c r="U41" i="1"/>
  <c r="S41" i="1"/>
  <c r="T41" i="1" s="1"/>
  <c r="N41" i="1"/>
  <c r="L41" i="1"/>
  <c r="V41" i="1" s="1"/>
  <c r="Y40" i="1"/>
  <c r="Z40" i="1" s="1"/>
  <c r="U40" i="1"/>
  <c r="S40" i="1"/>
  <c r="T40" i="1" s="1"/>
  <c r="N40" i="1"/>
  <c r="L40" i="1"/>
  <c r="V40" i="1" s="1"/>
  <c r="Y39" i="1"/>
  <c r="Z39" i="1" s="1"/>
  <c r="U39" i="1"/>
  <c r="S39" i="1"/>
  <c r="T39" i="1" s="1"/>
  <c r="N39" i="1"/>
  <c r="L39" i="1"/>
  <c r="V39" i="1" s="1"/>
  <c r="Y38" i="1"/>
  <c r="Z38" i="1" s="1"/>
  <c r="Y37" i="1"/>
  <c r="Z37" i="1" s="1"/>
  <c r="U37" i="1"/>
  <c r="V37" i="1" s="1"/>
  <c r="T37" i="1"/>
  <c r="S37" i="1"/>
  <c r="L37" i="1"/>
  <c r="N37" i="1" s="1"/>
  <c r="Y36" i="1"/>
  <c r="Z36" i="1" s="1"/>
  <c r="U36" i="1"/>
  <c r="V36" i="1" s="1"/>
  <c r="T36" i="1"/>
  <c r="S36" i="1"/>
  <c r="L36" i="1"/>
  <c r="N36" i="1" s="1"/>
  <c r="Y35" i="1"/>
  <c r="Z35" i="1" s="1"/>
  <c r="U35" i="1"/>
  <c r="V35" i="1" s="1"/>
  <c r="T35" i="1"/>
  <c r="S35" i="1"/>
  <c r="L35" i="1"/>
  <c r="N35" i="1" s="1"/>
  <c r="Y34" i="1"/>
  <c r="Z34" i="1" s="1"/>
  <c r="U34" i="1"/>
  <c r="V34" i="1" s="1"/>
  <c r="T34" i="1"/>
  <c r="S34" i="1"/>
  <c r="L34" i="1"/>
  <c r="N34" i="1" s="1"/>
  <c r="U33" i="1"/>
  <c r="S33" i="1"/>
  <c r="T33" i="1" s="1"/>
  <c r="N33" i="1"/>
  <c r="L33" i="1"/>
  <c r="V33" i="1" s="1"/>
  <c r="U32" i="1"/>
  <c r="S32" i="1"/>
  <c r="L32" i="1"/>
  <c r="V32" i="1" s="1"/>
  <c r="V31" i="1"/>
  <c r="U31" i="1"/>
  <c r="S31" i="1"/>
  <c r="L31" i="1"/>
  <c r="T31" i="1" s="1"/>
  <c r="U30" i="1"/>
  <c r="V30" i="1" s="1"/>
  <c r="T30" i="1"/>
  <c r="S30" i="1"/>
  <c r="L30" i="1"/>
  <c r="N30" i="1" s="1"/>
  <c r="U28" i="1"/>
  <c r="S28" i="1"/>
  <c r="T28" i="1" s="1"/>
  <c r="N28" i="1"/>
  <c r="L28" i="1"/>
  <c r="V28" i="1" s="1"/>
  <c r="U27" i="1"/>
  <c r="S27" i="1"/>
  <c r="L27" i="1"/>
  <c r="V27" i="1" s="1"/>
  <c r="V26" i="1"/>
  <c r="U26" i="1"/>
  <c r="S26" i="1"/>
  <c r="L26" i="1"/>
  <c r="T26" i="1" s="1"/>
  <c r="U25" i="1"/>
  <c r="V25" i="1" s="1"/>
  <c r="T25" i="1"/>
  <c r="S25" i="1"/>
  <c r="L25" i="1"/>
  <c r="N25" i="1" s="1"/>
  <c r="U24" i="1"/>
  <c r="S24" i="1"/>
  <c r="T24" i="1" s="1"/>
  <c r="N24" i="1"/>
  <c r="L24" i="1"/>
  <c r="V24" i="1" s="1"/>
  <c r="U23" i="1"/>
  <c r="S23" i="1"/>
  <c r="L23" i="1"/>
  <c r="V23" i="1" s="1"/>
  <c r="V22" i="1"/>
  <c r="U22" i="1"/>
  <c r="S22" i="1"/>
  <c r="L22" i="1"/>
  <c r="T22" i="1" s="1"/>
  <c r="U21" i="1"/>
  <c r="V21" i="1" s="1"/>
  <c r="T21" i="1"/>
  <c r="S21" i="1"/>
  <c r="L21" i="1"/>
  <c r="N21" i="1" s="1"/>
  <c r="U20" i="1"/>
  <c r="S20" i="1"/>
  <c r="T20" i="1" s="1"/>
  <c r="N20" i="1"/>
  <c r="L20" i="1"/>
  <c r="V20" i="1" s="1"/>
  <c r="U19" i="1"/>
  <c r="S19" i="1"/>
  <c r="L19" i="1"/>
  <c r="V19" i="1" s="1"/>
  <c r="V18" i="1"/>
  <c r="U18" i="1"/>
  <c r="S18" i="1"/>
  <c r="L18" i="1"/>
  <c r="I50" i="1" s="1"/>
  <c r="N52" i="1" s="1"/>
  <c r="I16" i="1"/>
  <c r="N15" i="1"/>
  <c r="L13" i="1"/>
  <c r="N13" i="1" s="1"/>
  <c r="L12" i="1"/>
  <c r="N12" i="1" s="1"/>
  <c r="N11" i="1"/>
  <c r="L11" i="1"/>
  <c r="I15" i="1" s="1"/>
  <c r="N16" i="1" s="1"/>
  <c r="L10" i="1"/>
  <c r="N10" i="1" s="1"/>
  <c r="V49" i="1" l="1"/>
  <c r="N53" i="1" s="1"/>
  <c r="N23" i="1"/>
  <c r="I49" i="1"/>
  <c r="I52" i="1" s="1"/>
  <c r="N18" i="1"/>
  <c r="T19" i="1"/>
  <c r="N22" i="1"/>
  <c r="T23" i="1"/>
  <c r="N26" i="1"/>
  <c r="T27" i="1"/>
  <c r="N31" i="1"/>
  <c r="T32" i="1"/>
  <c r="I14" i="1"/>
  <c r="N14" i="1" s="1"/>
  <c r="N19" i="1"/>
  <c r="N27" i="1"/>
  <c r="N32" i="1"/>
  <c r="T18" i="1"/>
  <c r="T49" i="1" l="1"/>
  <c r="I54" i="1" s="1"/>
</calcChain>
</file>

<file path=xl/sharedStrings.xml><?xml version="1.0" encoding="utf-8"?>
<sst xmlns="http://schemas.openxmlformats.org/spreadsheetml/2006/main" count="326" uniqueCount="214">
  <si>
    <t>University of Arkansas</t>
  </si>
  <si>
    <t>Name:</t>
  </si>
  <si>
    <t>Department of Agricultural Economics and Agribusiness</t>
  </si>
  <si>
    <t>ID &amp; email:</t>
  </si>
  <si>
    <t>Bumpers College of Food, Agricultural and Life Sciences</t>
  </si>
  <si>
    <t>Advisor:</t>
  </si>
  <si>
    <t>GRADUATE PROGRAM OF STUDY CHECKSHEET</t>
  </si>
  <si>
    <t>Begin Prg:</t>
  </si>
  <si>
    <t>MS in Agri Econ, Non-Thesis International Option</t>
  </si>
  <si>
    <t>Curr Date:</t>
  </si>
  <si>
    <t>2015-16 (v 1.0)</t>
  </si>
  <si>
    <t>Click here for instructions</t>
  </si>
  <si>
    <t>Code area:  Do not alter</t>
  </si>
  <si>
    <t>Part 1:  Deficiency Courses</t>
  </si>
  <si>
    <t>Sched</t>
  </si>
  <si>
    <t>Comp</t>
  </si>
  <si>
    <t>Cred Hrs</t>
  </si>
  <si>
    <t>Grade</t>
  </si>
  <si>
    <t>Points</t>
  </si>
  <si>
    <t>Grd Pts</t>
  </si>
  <si>
    <t>Value</t>
  </si>
  <si>
    <t>Sem</t>
  </si>
  <si>
    <t>4000 Credits</t>
  </si>
  <si>
    <t>AGEC credits</t>
  </si>
  <si>
    <t>ALPH</t>
  </si>
  <si>
    <t>NUM</t>
  </si>
  <si>
    <t>Deficiency Course Title 1</t>
  </si>
  <si>
    <t>Deficiency Course Title 2</t>
  </si>
  <si>
    <t>A</t>
  </si>
  <si>
    <t>fall 15</t>
  </si>
  <si>
    <t>Deficiency Course Title 3</t>
  </si>
  <si>
    <t>A-</t>
  </si>
  <si>
    <t>spr 16</t>
  </si>
  <si>
    <t>Deficiency Course Title 4</t>
  </si>
  <si>
    <t>B+</t>
  </si>
  <si>
    <t>sum 16</t>
  </si>
  <si>
    <t>Part 2:  Deficiency Summary</t>
  </si>
  <si>
    <t>Attempted Hrs =</t>
  </si>
  <si>
    <t>Earned GPA =</t>
  </si>
  <si>
    <t>B</t>
  </si>
  <si>
    <t>fall 16</t>
  </si>
  <si>
    <t>Earned Hrs =</t>
  </si>
  <si>
    <t>Current Hrs =</t>
  </si>
  <si>
    <t>B-</t>
  </si>
  <si>
    <t>spr 17</t>
  </si>
  <si>
    <t>Earned Grd Pts =</t>
  </si>
  <si>
    <t>Total Def Hrs =</t>
  </si>
  <si>
    <t>C+</t>
  </si>
  <si>
    <t>sum 17</t>
  </si>
  <si>
    <r>
      <t>Part 3:  Core Courses (16 hours)</t>
    </r>
    <r>
      <rPr>
        <vertAlign val="superscript"/>
        <sz val="10"/>
        <color indexed="12"/>
        <rFont val="Arial"/>
        <family val="2"/>
      </rPr>
      <t>1</t>
    </r>
  </si>
  <si>
    <t>Hours</t>
  </si>
  <si>
    <t>C</t>
  </si>
  <si>
    <t>fall 17</t>
  </si>
  <si>
    <t>AGEC</t>
  </si>
  <si>
    <t>Agric Mktg Theory (fa)</t>
  </si>
  <si>
    <t>C-</t>
  </si>
  <si>
    <t>spr 18</t>
  </si>
  <si>
    <t>Quant Methods Agbs (fa)</t>
  </si>
  <si>
    <t>D+</t>
  </si>
  <si>
    <t>sum 18</t>
  </si>
  <si>
    <t>Agribusiness Strategy (sp)</t>
  </si>
  <si>
    <t>D</t>
  </si>
  <si>
    <t>fall 18</t>
  </si>
  <si>
    <t>Agric Finance (fa)</t>
  </si>
  <si>
    <t>D-</t>
  </si>
  <si>
    <t>spr 19</t>
  </si>
  <si>
    <t>Agric Bus Mgt (fa)</t>
  </si>
  <si>
    <t>F</t>
  </si>
  <si>
    <t>sum 19</t>
  </si>
  <si>
    <t>Fin Mgmt Agric (fa)</t>
  </si>
  <si>
    <t>W</t>
  </si>
  <si>
    <t>[X]</t>
  </si>
  <si>
    <t>fall 19</t>
  </si>
  <si>
    <t>Agric &amp; Rural Develop (fa)</t>
  </si>
  <si>
    <t>I</t>
  </si>
  <si>
    <t>NA</t>
  </si>
  <si>
    <t>spr 20</t>
  </si>
  <si>
    <t>Pol Econ Food &amp; Agri (fa)</t>
  </si>
  <si>
    <t>T</t>
  </si>
  <si>
    <t>sum 20</t>
  </si>
  <si>
    <t>Ag &amp; Env Res Econ (sp)</t>
  </si>
  <si>
    <t>E</t>
  </si>
  <si>
    <t>fall 20</t>
  </si>
  <si>
    <t>Econ of Public Policy (sp)</t>
  </si>
  <si>
    <t>R</t>
  </si>
  <si>
    <t>spr 21</t>
  </si>
  <si>
    <r>
      <t>Graduate Seminar</t>
    </r>
    <r>
      <rPr>
        <vertAlign val="superscript"/>
        <sz val="10"/>
        <rFont val="Arial"/>
        <family val="2"/>
      </rPr>
      <t>2</t>
    </r>
  </si>
  <si>
    <t>S</t>
  </si>
  <si>
    <t>transfer</t>
  </si>
  <si>
    <t>Part 4, Option 1: Ghent spring (12 hours)</t>
  </si>
  <si>
    <t>Sci Comm on Rural Dev Econ</t>
  </si>
  <si>
    <t>Soc Perspective on Rur Dev</t>
  </si>
  <si>
    <t>Ag Econ of Dev Cntries</t>
  </si>
  <si>
    <t>= Rounded</t>
  </si>
  <si>
    <t>Rural Project Management</t>
  </si>
  <si>
    <t>ECTS</t>
  </si>
  <si>
    <t>= UA Hrs</t>
  </si>
  <si>
    <t xml:space="preserve">  UA Hrs</t>
  </si>
  <si>
    <t>Econometrics</t>
  </si>
  <si>
    <t>Econ &amp; Mgt of Nat Resources</t>
  </si>
  <si>
    <t>Adv Mkting &amp; Agbus Mgt</t>
  </si>
  <si>
    <t>EU's Int'l Development Policy</t>
  </si>
  <si>
    <t>Part 4, Option 2: Ghent fall (12 hours)</t>
  </si>
  <si>
    <t>Appl Rural Econ Res Meth</t>
  </si>
  <si>
    <t>Rural Dev &amp; Agriculture</t>
  </si>
  <si>
    <t>Food Mkting &amp; Cons Behavior</t>
  </si>
  <si>
    <t>Ag &amp; Rural Policy</t>
  </si>
  <si>
    <t>Development Economics</t>
  </si>
  <si>
    <t>Micro Theory &amp; Fm Mgt</t>
  </si>
  <si>
    <t>Applied Statistics</t>
  </si>
  <si>
    <r>
      <t>Part 5:  Other Electives (3 hours)</t>
    </r>
    <r>
      <rPr>
        <vertAlign val="superscript"/>
        <sz val="10"/>
        <color indexed="12"/>
        <rFont val="Arial"/>
        <family val="2"/>
      </rPr>
      <t>3</t>
    </r>
  </si>
  <si>
    <t>Elective Course Title 1</t>
  </si>
  <si>
    <t>Elective Course Title 2</t>
  </si>
  <si>
    <r>
      <t>Part 6:  Graduate Program Summary</t>
    </r>
    <r>
      <rPr>
        <vertAlign val="superscript"/>
        <sz val="10"/>
        <color indexed="12"/>
        <rFont val="Arial"/>
        <family val="2"/>
      </rPr>
      <t>4</t>
    </r>
  </si>
  <si>
    <t>Transfer (T) Hrs =</t>
  </si>
  <si>
    <t>4000 sum</t>
  </si>
  <si>
    <t>AGEC sum</t>
  </si>
  <si>
    <t>Incomplete (I) Hrs =</t>
  </si>
  <si>
    <t>Satisfactory(S) Hrs =</t>
  </si>
  <si>
    <t>Total Degree Hrs =</t>
  </si>
  <si>
    <t>Current (E) Hrs =</t>
  </si>
  <si>
    <t>AGEC Hrs =</t>
  </si>
  <si>
    <t>4000-level Hrs =</t>
  </si>
  <si>
    <r>
      <t xml:space="preserve">1 </t>
    </r>
    <r>
      <rPr>
        <sz val="10"/>
        <rFont val="Arial"/>
        <family val="2"/>
      </rPr>
      <t>5000 level courses are expected to be taken unless circumstances do not allow it.</t>
    </r>
  </si>
  <si>
    <r>
      <t xml:space="preserve">2 </t>
    </r>
    <r>
      <rPr>
        <sz val="10"/>
        <rFont val="Arial"/>
        <family val="2"/>
      </rPr>
      <t>Students attend AGEC 5011 their first two semesters and enroll in it their second semester.</t>
    </r>
  </si>
  <si>
    <r>
      <t xml:space="preserve">3 </t>
    </r>
    <r>
      <rPr>
        <sz val="10"/>
        <rFont val="Arial"/>
        <family val="2"/>
      </rPr>
      <t>A maximum 9 hrs 4000 level courses and a minimum 16 hrs in AGEC courses are required.</t>
    </r>
  </si>
  <si>
    <r>
      <t xml:space="preserve">4 </t>
    </r>
    <r>
      <rPr>
        <sz val="10"/>
        <rFont val="Arial"/>
        <family val="2"/>
      </rPr>
      <t>Thesis hours and transfer credits (T) included in total credit hours but not in GPA calculation.</t>
    </r>
  </si>
  <si>
    <t>Approved by Academic Advisor (date)</t>
  </si>
  <si>
    <t>Approved by Atlantis Coordinator (date)</t>
  </si>
  <si>
    <t>Last Update:  11 August 2015</t>
  </si>
  <si>
    <t>ECTS Scale</t>
  </si>
  <si>
    <t>Arkansas</t>
  </si>
  <si>
    <t>Gent</t>
  </si>
  <si>
    <t>Berlin</t>
  </si>
  <si>
    <t>Cordoba</t>
  </si>
  <si>
    <t>Nitra</t>
  </si>
  <si>
    <t>Rennes</t>
  </si>
  <si>
    <t>Pisa</t>
  </si>
  <si>
    <t>Wageningen</t>
  </si>
  <si>
    <t>Florida</t>
  </si>
  <si>
    <t>(exceptional, top 1%)</t>
  </si>
  <si>
    <t>1.0+</t>
  </si>
  <si>
    <t>1+ (97-100)</t>
  </si>
  <si>
    <t>30 e lode</t>
  </si>
  <si>
    <t>(top 5%)</t>
  </si>
  <si>
    <t>1 (93-96)</t>
  </si>
  <si>
    <t>(top 10%)</t>
  </si>
  <si>
    <t>1.5+ (89.5-92.9)</t>
  </si>
  <si>
    <t>(top 20%)</t>
  </si>
  <si>
    <t>1.5 (86-89.4)</t>
  </si>
  <si>
    <t>(top 35%)</t>
  </si>
  <si>
    <t>2+ (82.5-85.9)</t>
  </si>
  <si>
    <t>(top 50%)</t>
  </si>
  <si>
    <t>2 (79-82.4)</t>
  </si>
  <si>
    <t>(top 65%)</t>
  </si>
  <si>
    <t>2.5+ (75.5-78.9)</t>
  </si>
  <si>
    <t>(top 80%)</t>
  </si>
  <si>
    <t>3.0 - 3.3</t>
  </si>
  <si>
    <t>2.5 (72-75.4)</t>
  </si>
  <si>
    <t>(top 90%)</t>
  </si>
  <si>
    <t>5.5 - 6.0</t>
  </si>
  <si>
    <t>3+ (68-71.9)</t>
  </si>
  <si>
    <t>22 - 23</t>
  </si>
  <si>
    <t>(just pass)</t>
  </si>
  <si>
    <t>C or C-</t>
  </si>
  <si>
    <t>3 (64-67.9)</t>
  </si>
  <si>
    <t>18-19-20-21</t>
  </si>
  <si>
    <t>(fail)</t>
  </si>
  <si>
    <t>D+ (NC)</t>
  </si>
  <si>
    <t>&lt; 10</t>
  </si>
  <si>
    <t>&gt; 4.0</t>
  </si>
  <si>
    <t>&lt; 5.0</t>
  </si>
  <si>
    <t>&lt; 3 (&lt;64)</t>
  </si>
  <si>
    <t>Fail</t>
  </si>
  <si>
    <t>D (NC)</t>
  </si>
  <si>
    <t>D- (NC)</t>
  </si>
  <si>
    <t>1.  NC = no credit</t>
  </si>
  <si>
    <t>L. Parsch</t>
  </si>
  <si>
    <t>2.  Yellow highlight is Ugent/UARK conversion scale worked out between G VanHuylenbroeck and L. Parsch in  April 2006.</t>
  </si>
  <si>
    <t>3.  All other values are from IMRD Conversion Table.</t>
  </si>
  <si>
    <t xml:space="preserve">Atlantis Learning Path requirements are at:  </t>
  </si>
  <si>
    <t>http://www.studiegids.ugent.be/2013/EN/FACULTY/I/MABA/IMRDEV/IMRDEV.html</t>
  </si>
  <si>
    <t>2014-2015</t>
  </si>
  <si>
    <t>Atlantis Double Degree Program</t>
  </si>
  <si>
    <t>First and third semester courses at Ghent University:</t>
  </si>
  <si>
    <t>Lecturer</t>
  </si>
  <si>
    <t>Applied Rural Economic Research Methods</t>
  </si>
  <si>
    <t>Jeroen Buysse (Ghent University), Wim Verbeke (Ghent University)</t>
  </si>
  <si>
    <t xml:space="preserve">Rural Development and Agriculture </t>
  </si>
  <si>
    <t>Marijke D'Haese (Ghent University), Patrick Van Damme (Ghent University)</t>
  </si>
  <si>
    <t xml:space="preserve">Food Marketing and Consumer Behaviour </t>
  </si>
  <si>
    <t>Wim Verbeke (Ghent University)</t>
  </si>
  <si>
    <t xml:space="preserve">Agricultural and Rural Policy </t>
  </si>
  <si>
    <t>Guido Van Huylenbroeck (Ghent University), Jeroen Buysse (Ghent University)</t>
  </si>
  <si>
    <t>Marijke D'haese (Ghent University)</t>
  </si>
  <si>
    <t>Micro-economic Theory and Farm Management</t>
  </si>
  <si>
    <t>Guido Van Huylenbroeck (Ghent University)</t>
  </si>
  <si>
    <t>Olivier Thas (Ghent University)</t>
  </si>
  <si>
    <t>Second semester courses at Ghent University</t>
  </si>
  <si>
    <t>Scientific Communications on Rural Development</t>
  </si>
  <si>
    <t>Marijke D'Haese (Ghent University)</t>
  </si>
  <si>
    <t>Sociological Perspectives on Rural Development</t>
  </si>
  <si>
    <t>Joost Dessein (Ghent University)</t>
  </si>
  <si>
    <t xml:space="preserve">Agricultural Economics of Developing Countries </t>
  </si>
  <si>
    <t xml:space="preserve">Rural Project Management </t>
  </si>
  <si>
    <t>Jeroen Buysse (Ghent University)</t>
  </si>
  <si>
    <t>Economics and Management of Natural Resources</t>
  </si>
  <si>
    <t>Stijn Speelman, ? Guido Van Huylenbroeck (Ghent University)</t>
  </si>
  <si>
    <t>Advanced Marketing and Agribusiness Management</t>
  </si>
  <si>
    <t>Wim Verbeke (Ghent University), Xavier Gellynck (Ghent University)</t>
  </si>
  <si>
    <t>The European Union’s International Development Policy</t>
  </si>
  <si>
    <t>? Fabienne Bossuyt  (Ghent University)</t>
  </si>
  <si>
    <t>A: Courses with code A indicate that the course is obligatory unless students can prove they already acquired the learning outcomes. This may eventually be</t>
  </si>
  <si>
    <t xml:space="preserve">     tested by the local IMRD-Atlantis coordinator.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</si>
</sst>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0"/>
      <color indexed="12"/>
      <name val="Arial"/>
      <family val="2"/>
    </font>
    <font>
      <sz val="10"/>
      <color indexed="17"/>
      <name val="Arial"/>
      <family val="2"/>
    </font>
    <font>
      <sz val="10"/>
      <color indexed="10"/>
      <name val="Arial"/>
      <family val="2"/>
    </font>
    <font>
      <vertAlign val="superscript"/>
      <sz val="10"/>
      <color indexed="12"/>
      <name val="Arial"/>
      <family val="2"/>
    </font>
    <font>
      <vertAlign val="superscript"/>
      <sz val="10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69"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2" borderId="4" xfId="0" applyFont="1" applyFill="1" applyBorder="1" applyAlignment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/>
    <xf numFmtId="0" fontId="2" fillId="0" borderId="0" xfId="0" applyFont="1" applyAlignment="1">
      <alignment horizontal="right"/>
    </xf>
    <xf numFmtId="49" fontId="2" fillId="2" borderId="7" xfId="0" applyNumberFormat="1" applyFont="1" applyFill="1" applyBorder="1" applyAlignment="1"/>
    <xf numFmtId="0" fontId="2" fillId="2" borderId="7" xfId="0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2" borderId="0" xfId="0" applyFill="1" applyBorder="1"/>
    <xf numFmtId="0" fontId="0" fillId="2" borderId="0" xfId="0" applyFill="1" applyAlignment="1">
      <alignment horizontal="left"/>
    </xf>
    <xf numFmtId="0" fontId="0" fillId="2" borderId="0" xfId="0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0" fontId="0" fillId="4" borderId="5" xfId="0" applyFill="1" applyBorder="1"/>
    <xf numFmtId="0" fontId="0" fillId="4" borderId="6" xfId="0" applyFill="1" applyBorder="1"/>
    <xf numFmtId="0" fontId="0" fillId="4" borderId="13" xfId="0" applyFill="1" applyBorder="1"/>
    <xf numFmtId="0" fontId="0" fillId="4" borderId="5" xfId="0" applyFill="1" applyBorder="1" applyAlignment="1">
      <alignment horizontal="left"/>
    </xf>
    <xf numFmtId="2" fontId="0" fillId="4" borderId="6" xfId="0" applyNumberForma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1" fontId="0" fillId="4" borderId="5" xfId="0" applyNumberFormat="1" applyFill="1" applyBorder="1" applyAlignment="1">
      <alignment horizontal="center"/>
    </xf>
    <xf numFmtId="0" fontId="0" fillId="0" borderId="4" xfId="0" applyBorder="1"/>
    <xf numFmtId="0" fontId="0" fillId="2" borderId="4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4" fillId="0" borderId="2" xfId="0" applyFont="1" applyFill="1" applyBorder="1"/>
    <xf numFmtId="0" fontId="6" fillId="0" borderId="2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right"/>
    </xf>
    <xf numFmtId="2" fontId="6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0" fillId="0" borderId="9" xfId="0" applyBorder="1"/>
    <xf numFmtId="0" fontId="6" fillId="0" borderId="9" xfId="0" applyFont="1" applyBorder="1" applyAlignment="1">
      <alignment horizontal="right"/>
    </xf>
    <xf numFmtId="0" fontId="6" fillId="0" borderId="9" xfId="0" applyFont="1" applyBorder="1" applyAlignment="1">
      <alignment horizontal="center"/>
    </xf>
    <xf numFmtId="0" fontId="4" fillId="0" borderId="14" xfId="0" applyFont="1" applyBorder="1"/>
    <xf numFmtId="0" fontId="4" fillId="0" borderId="14" xfId="0" applyFont="1" applyBorder="1"/>
    <xf numFmtId="0" fontId="0" fillId="0" borderId="14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Fill="1" applyBorder="1"/>
    <xf numFmtId="0" fontId="0" fillId="2" borderId="7" xfId="0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2" fontId="6" fillId="0" borderId="7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7" xfId="0" applyFont="1" applyBorder="1"/>
    <xf numFmtId="0" fontId="1" fillId="0" borderId="0" xfId="0" applyFont="1" applyBorder="1" applyAlignment="1">
      <alignment horizontal="center"/>
    </xf>
    <xf numFmtId="0" fontId="0" fillId="0" borderId="7" xfId="0" applyBorder="1"/>
    <xf numFmtId="0" fontId="1" fillId="0" borderId="0" xfId="0" applyFont="1" applyBorder="1"/>
    <xf numFmtId="0" fontId="0" fillId="0" borderId="4" xfId="0" applyBorder="1" applyAlignment="1">
      <alignment horizontal="left"/>
    </xf>
    <xf numFmtId="0" fontId="1" fillId="0" borderId="4" xfId="0" applyFont="1" applyBorder="1"/>
    <xf numFmtId="0" fontId="0" fillId="4" borderId="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2" fontId="6" fillId="0" borderId="2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2" fontId="6" fillId="0" borderId="4" xfId="0" applyNumberFormat="1" applyFont="1" applyFill="1" applyBorder="1" applyAlignment="1">
      <alignment horizontal="center"/>
    </xf>
    <xf numFmtId="0" fontId="0" fillId="4" borderId="15" xfId="0" applyFill="1" applyBorder="1" applyAlignment="1">
      <alignment horizontal="left"/>
    </xf>
    <xf numFmtId="2" fontId="0" fillId="4" borderId="16" xfId="0" applyNumberFormat="1" applyFill="1" applyBorder="1" applyAlignment="1">
      <alignment horizontal="center"/>
    </xf>
    <xf numFmtId="0" fontId="0" fillId="4" borderId="17" xfId="0" applyFill="1" applyBorder="1"/>
    <xf numFmtId="0" fontId="4" fillId="0" borderId="12" xfId="0" applyFont="1" applyBorder="1"/>
    <xf numFmtId="2" fontId="0" fillId="0" borderId="0" xfId="0" applyNumberFormat="1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/>
    <xf numFmtId="0" fontId="0" fillId="0" borderId="0" xfId="0" applyFill="1" applyBorder="1"/>
    <xf numFmtId="0" fontId="1" fillId="0" borderId="0" xfId="0" quotePrefix="1" applyFont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quotePrefix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Fill="1" applyAlignment="1">
      <alignment horizontal="left"/>
    </xf>
    <xf numFmtId="0" fontId="0" fillId="0" borderId="14" xfId="0" applyFill="1" applyBorder="1"/>
    <xf numFmtId="0" fontId="1" fillId="0" borderId="0" xfId="0" applyFont="1" applyBorder="1"/>
    <xf numFmtId="0" fontId="0" fillId="0" borderId="0" xfId="0" applyBorder="1"/>
    <xf numFmtId="0" fontId="4" fillId="0" borderId="12" xfId="0" applyFont="1" applyFill="1" applyBorder="1"/>
    <xf numFmtId="0" fontId="0" fillId="0" borderId="9" xfId="0" applyFill="1" applyBorder="1"/>
    <xf numFmtId="0" fontId="0" fillId="2" borderId="9" xfId="0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2" fontId="6" fillId="0" borderId="9" xfId="0" applyNumberFormat="1" applyFont="1" applyFill="1" applyBorder="1" applyAlignment="1">
      <alignment horizontal="center"/>
    </xf>
    <xf numFmtId="0" fontId="4" fillId="0" borderId="14" xfId="0" applyFont="1" applyFill="1" applyBorder="1"/>
    <xf numFmtId="0" fontId="6" fillId="0" borderId="0" xfId="0" applyFont="1" applyBorder="1"/>
    <xf numFmtId="1" fontId="1" fillId="4" borderId="18" xfId="0" applyNumberFormat="1" applyFont="1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1" fillId="0" borderId="9" xfId="0" applyFont="1" applyFill="1" applyBorder="1" applyAlignment="1">
      <alignment horizontal="right"/>
    </xf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5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8" fillId="0" borderId="5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15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8" fillId="0" borderId="16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0" fillId="0" borderId="9" xfId="0" applyBorder="1" applyAlignment="1">
      <alignment horizontal="right"/>
    </xf>
    <xf numFmtId="0" fontId="1" fillId="0" borderId="9" xfId="0" applyFont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0" xfId="0" applyAlignment="1">
      <alignment horizontal="right"/>
    </xf>
    <xf numFmtId="0" fontId="0" fillId="5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9" xfId="0" applyBorder="1"/>
    <xf numFmtId="0" fontId="9" fillId="0" borderId="0" xfId="1"/>
    <xf numFmtId="0" fontId="1" fillId="0" borderId="2" xfId="0" applyFont="1" applyBorder="1"/>
    <xf numFmtId="0" fontId="0" fillId="0" borderId="2" xfId="0" applyBorder="1"/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center"/>
    </xf>
    <xf numFmtId="0" fontId="1" fillId="0" borderId="0" xfId="0" applyFont="1"/>
    <xf numFmtId="49" fontId="0" fillId="0" borderId="0" xfId="0" applyNumberFormat="1" applyBorder="1" applyAlignment="1"/>
    <xf numFmtId="49" fontId="0" fillId="0" borderId="0" xfId="0" applyNumberFormat="1" applyAlignment="1"/>
    <xf numFmtId="1" fontId="1" fillId="0" borderId="0" xfId="0" applyNumberFormat="1" applyFont="1" applyBorder="1" applyAlignment="1">
      <alignment horizontal="center"/>
    </xf>
    <xf numFmtId="49" fontId="1" fillId="0" borderId="0" xfId="0" applyNumberFormat="1" applyFont="1" applyAlignment="1"/>
    <xf numFmtId="49" fontId="1" fillId="0" borderId="0" xfId="0" applyNumberFormat="1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udiegids.ugent.be/2013/EN/FACULTY/I/MABA/IMRDEV/IMRDEV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L118"/>
  <sheetViews>
    <sheetView tabSelected="1" workbookViewId="0">
      <selection activeCell="B8" sqref="B8:G8"/>
    </sheetView>
  </sheetViews>
  <sheetFormatPr defaultRowHeight="12.75" x14ac:dyDescent="0.2"/>
  <cols>
    <col min="1" max="1" width="2.85546875" customWidth="1"/>
    <col min="2" max="2" width="6.5703125" customWidth="1"/>
    <col min="3" max="3" width="5.7109375" customWidth="1"/>
    <col min="4" max="4" width="22.42578125" customWidth="1"/>
    <col min="5" max="5" width="1.7109375" customWidth="1"/>
    <col min="6" max="6" width="8" customWidth="1"/>
    <col min="7" max="7" width="8.7109375" customWidth="1"/>
    <col min="8" max="8" width="1.5703125" customWidth="1"/>
    <col min="10" max="10" width="1.5703125" customWidth="1"/>
    <col min="11" max="11" width="7.7109375" customWidth="1"/>
    <col min="13" max="13" width="1.7109375" customWidth="1"/>
    <col min="15" max="15" width="6" customWidth="1"/>
    <col min="16" max="16" width="6.5703125" bestFit="1" customWidth="1"/>
    <col min="17" max="17" width="6.28515625" bestFit="1" customWidth="1"/>
    <col min="18" max="18" width="7.42578125" bestFit="1" customWidth="1"/>
    <col min="20" max="20" width="3.5703125" customWidth="1"/>
    <col min="21" max="21" width="9.85546875" customWidth="1"/>
    <col min="22" max="22" width="3.140625" customWidth="1"/>
  </cols>
  <sheetData>
    <row r="2" spans="2:22" x14ac:dyDescent="0.2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22" x14ac:dyDescent="0.2">
      <c r="B3" s="2" t="s">
        <v>0</v>
      </c>
      <c r="C3" s="3"/>
      <c r="D3" s="3"/>
      <c r="E3" s="3"/>
      <c r="F3" s="3"/>
      <c r="G3" s="4"/>
      <c r="H3" s="1"/>
      <c r="I3" s="5" t="s">
        <v>1</v>
      </c>
      <c r="J3" s="5"/>
      <c r="K3" s="6"/>
      <c r="L3" s="6"/>
      <c r="M3" s="6"/>
      <c r="N3" s="6"/>
    </row>
    <row r="4" spans="2:22" x14ac:dyDescent="0.2">
      <c r="B4" s="7" t="s">
        <v>2</v>
      </c>
      <c r="C4" s="8"/>
      <c r="D4" s="8"/>
      <c r="E4" s="8"/>
      <c r="F4" s="8"/>
      <c r="G4" s="9"/>
      <c r="H4" s="10"/>
      <c r="I4" s="11" t="s">
        <v>3</v>
      </c>
      <c r="J4" s="11"/>
      <c r="K4" s="12"/>
      <c r="L4" s="12"/>
      <c r="M4" s="12"/>
      <c r="N4" s="12"/>
    </row>
    <row r="5" spans="2:22" x14ac:dyDescent="0.2">
      <c r="B5" s="7" t="s">
        <v>4</v>
      </c>
      <c r="C5" s="8"/>
      <c r="D5" s="8"/>
      <c r="E5" s="8"/>
      <c r="F5" s="8"/>
      <c r="G5" s="9"/>
      <c r="H5" s="10"/>
      <c r="I5" s="5" t="s">
        <v>5</v>
      </c>
      <c r="J5" s="5"/>
      <c r="K5" s="13"/>
      <c r="L5" s="13"/>
      <c r="M5" s="13"/>
      <c r="N5" s="13"/>
    </row>
    <row r="6" spans="2:22" x14ac:dyDescent="0.2">
      <c r="B6" s="14" t="s">
        <v>6</v>
      </c>
      <c r="C6" s="15"/>
      <c r="D6" s="15"/>
      <c r="E6" s="15"/>
      <c r="F6" s="15"/>
      <c r="G6" s="16"/>
      <c r="H6" s="10"/>
      <c r="I6" s="11" t="s">
        <v>7</v>
      </c>
      <c r="J6" s="11"/>
      <c r="K6" s="13"/>
      <c r="L6" s="13"/>
      <c r="M6" s="13"/>
      <c r="N6" s="13"/>
    </row>
    <row r="7" spans="2:22" ht="15" x14ac:dyDescent="0.25">
      <c r="B7" s="17" t="s">
        <v>8</v>
      </c>
      <c r="C7" s="18"/>
      <c r="D7" s="18"/>
      <c r="E7" s="18"/>
      <c r="F7" s="18"/>
      <c r="G7" s="19"/>
      <c r="H7" s="20"/>
      <c r="I7" s="5" t="s">
        <v>9</v>
      </c>
      <c r="J7" s="5"/>
      <c r="K7" s="13"/>
      <c r="L7" s="13"/>
      <c r="M7" s="13"/>
      <c r="N7" s="13"/>
      <c r="O7" s="21"/>
    </row>
    <row r="8" spans="2:22" ht="13.5" thickBot="1" x14ac:dyDescent="0.25">
      <c r="B8" s="22" t="s">
        <v>10</v>
      </c>
      <c r="C8" s="23"/>
      <c r="D8" s="23"/>
      <c r="E8" s="23"/>
      <c r="F8" s="23"/>
      <c r="G8" s="24"/>
      <c r="H8" s="25"/>
      <c r="I8" s="25"/>
      <c r="J8" s="25"/>
      <c r="K8" s="26" t="s">
        <v>11</v>
      </c>
      <c r="L8" s="26"/>
      <c r="M8" s="26"/>
      <c r="N8" s="26"/>
      <c r="P8" s="27" t="s">
        <v>12</v>
      </c>
      <c r="Q8" s="27"/>
      <c r="R8" s="27"/>
      <c r="S8" s="27"/>
      <c r="T8" s="27"/>
      <c r="U8" s="27"/>
      <c r="V8" s="27"/>
    </row>
    <row r="9" spans="2:22" ht="13.5" thickTop="1" x14ac:dyDescent="0.2">
      <c r="B9" s="28" t="s">
        <v>13</v>
      </c>
      <c r="C9" s="28"/>
      <c r="D9" s="28"/>
      <c r="E9" s="28"/>
      <c r="F9" s="29" t="s">
        <v>14</v>
      </c>
      <c r="G9" s="29" t="s">
        <v>15</v>
      </c>
      <c r="H9" s="30"/>
      <c r="I9" s="30" t="s">
        <v>16</v>
      </c>
      <c r="J9" s="30"/>
      <c r="K9" s="30" t="s">
        <v>17</v>
      </c>
      <c r="L9" s="31" t="s">
        <v>18</v>
      </c>
      <c r="M9" s="31"/>
      <c r="N9" s="31" t="s">
        <v>19</v>
      </c>
      <c r="P9" s="32" t="s">
        <v>17</v>
      </c>
      <c r="Q9" s="33" t="s">
        <v>20</v>
      </c>
      <c r="R9" s="34" t="s">
        <v>21</v>
      </c>
      <c r="S9" s="35" t="s">
        <v>22</v>
      </c>
      <c r="T9" s="36"/>
      <c r="U9" s="35" t="s">
        <v>23</v>
      </c>
      <c r="V9" s="36"/>
    </row>
    <row r="10" spans="2:22" x14ac:dyDescent="0.2">
      <c r="B10" s="37" t="s">
        <v>24</v>
      </c>
      <c r="C10" s="38" t="s">
        <v>25</v>
      </c>
      <c r="D10" s="37" t="s">
        <v>26</v>
      </c>
      <c r="E10" s="10"/>
      <c r="F10" s="39"/>
      <c r="G10" s="39"/>
      <c r="H10" s="1"/>
      <c r="I10" s="40"/>
      <c r="J10" s="1"/>
      <c r="K10" s="40"/>
      <c r="L10" s="41" t="str">
        <f>IF(K10="","[X]",VLOOKUP(K10,$P$10:$Q$28,2,FALSE))</f>
        <v>[X]</v>
      </c>
      <c r="M10" s="42"/>
      <c r="N10" s="43" t="str">
        <f>IF(OR(L10="[X]",L10="NA"),"NA ",I10*L10)</f>
        <v xml:space="preserve">NA </v>
      </c>
      <c r="P10" s="44"/>
      <c r="Q10" s="45"/>
      <c r="R10" s="46"/>
      <c r="S10" s="44"/>
      <c r="T10" s="33"/>
      <c r="U10" s="32"/>
      <c r="V10" s="33"/>
    </row>
    <row r="11" spans="2:22" x14ac:dyDescent="0.2">
      <c r="B11" s="37" t="s">
        <v>24</v>
      </c>
      <c r="C11" s="38" t="s">
        <v>25</v>
      </c>
      <c r="D11" s="37" t="s">
        <v>27</v>
      </c>
      <c r="E11" s="10"/>
      <c r="F11" s="39"/>
      <c r="G11" s="39"/>
      <c r="H11" s="1"/>
      <c r="I11" s="40"/>
      <c r="J11" s="1"/>
      <c r="K11" s="40"/>
      <c r="L11" s="41" t="str">
        <f>IF(K11="","[X]",VLOOKUP(K11,$P$10:$Q$28,2,FALSE))</f>
        <v>[X]</v>
      </c>
      <c r="M11" s="42"/>
      <c r="N11" s="43" t="str">
        <f>IF(OR(L11="[X]",L11="NA"),"NA ",I11*L11)</f>
        <v xml:space="preserve">NA </v>
      </c>
      <c r="P11" s="47" t="s">
        <v>28</v>
      </c>
      <c r="Q11" s="48">
        <v>4</v>
      </c>
      <c r="R11" s="49" t="s">
        <v>29</v>
      </c>
      <c r="S11" s="50"/>
      <c r="T11" s="33"/>
      <c r="U11" s="32"/>
      <c r="V11" s="33"/>
    </row>
    <row r="12" spans="2:22" x14ac:dyDescent="0.2">
      <c r="B12" s="37" t="s">
        <v>24</v>
      </c>
      <c r="C12" s="38" t="s">
        <v>25</v>
      </c>
      <c r="D12" s="37" t="s">
        <v>30</v>
      </c>
      <c r="E12" s="10"/>
      <c r="F12" s="39"/>
      <c r="G12" s="39"/>
      <c r="H12" s="1"/>
      <c r="I12" s="40"/>
      <c r="J12" s="1"/>
      <c r="K12" s="40"/>
      <c r="L12" s="41" t="str">
        <f>IF(K12="","[X]",VLOOKUP(K12,$P$10:$Q$28,2,FALSE))</f>
        <v>[X]</v>
      </c>
      <c r="M12" s="42"/>
      <c r="N12" s="43" t="str">
        <f>IF(OR(L12="[X]",L12="NA"),"NA ",I12*L12)</f>
        <v xml:space="preserve">NA </v>
      </c>
      <c r="P12" s="47" t="s">
        <v>31</v>
      </c>
      <c r="Q12" s="48">
        <v>3.67</v>
      </c>
      <c r="R12" s="49" t="s">
        <v>32</v>
      </c>
      <c r="S12" s="50"/>
      <c r="T12" s="33"/>
      <c r="U12" s="32"/>
      <c r="V12" s="33"/>
    </row>
    <row r="13" spans="2:22" x14ac:dyDescent="0.2">
      <c r="B13" s="37" t="s">
        <v>24</v>
      </c>
      <c r="C13" s="38" t="s">
        <v>25</v>
      </c>
      <c r="D13" s="37" t="s">
        <v>33</v>
      </c>
      <c r="E13" s="51"/>
      <c r="F13" s="52"/>
      <c r="G13" s="52"/>
      <c r="H13" s="53"/>
      <c r="I13" s="54"/>
      <c r="J13" s="53"/>
      <c r="K13" s="40"/>
      <c r="L13" s="41" t="str">
        <f>IF(K13="","[X]",VLOOKUP(K13,$P$10:$Q$28,2,FALSE))</f>
        <v>[X]</v>
      </c>
      <c r="M13" s="55"/>
      <c r="N13" s="56" t="str">
        <f>IF(OR(L13="[X]",L13="NA"),"NA ",I13*L13)</f>
        <v xml:space="preserve">NA </v>
      </c>
      <c r="P13" s="47" t="s">
        <v>34</v>
      </c>
      <c r="Q13" s="48">
        <v>3.33</v>
      </c>
      <c r="R13" s="49" t="s">
        <v>35</v>
      </c>
      <c r="S13" s="50"/>
      <c r="T13" s="33"/>
      <c r="U13" s="32"/>
      <c r="V13" s="33"/>
    </row>
    <row r="14" spans="2:22" x14ac:dyDescent="0.2">
      <c r="B14" s="57" t="s">
        <v>36</v>
      </c>
      <c r="C14" s="57"/>
      <c r="D14" s="57"/>
      <c r="E14" s="58"/>
      <c r="F14" s="59" t="s">
        <v>37</v>
      </c>
      <c r="G14" s="59"/>
      <c r="H14" s="60"/>
      <c r="I14" s="61">
        <f>SUMIF(L10:L13,"&gt;=0",I10:I13)</f>
        <v>0</v>
      </c>
      <c r="K14" s="62" t="s">
        <v>38</v>
      </c>
      <c r="L14" s="62"/>
      <c r="M14" s="61"/>
      <c r="N14" s="63" t="str">
        <f>IF(I14=0,"NA",I16/I15)</f>
        <v>NA</v>
      </c>
      <c r="P14" s="47" t="s">
        <v>39</v>
      </c>
      <c r="Q14" s="48">
        <v>3</v>
      </c>
      <c r="R14" s="49" t="s">
        <v>40</v>
      </c>
      <c r="S14" s="50"/>
      <c r="T14" s="33"/>
      <c r="U14" s="32"/>
      <c r="V14" s="33"/>
    </row>
    <row r="15" spans="2:22" x14ac:dyDescent="0.2">
      <c r="B15" s="10"/>
      <c r="C15" s="10"/>
      <c r="D15" s="64"/>
      <c r="E15" s="64"/>
      <c r="F15" s="59" t="s">
        <v>41</v>
      </c>
      <c r="G15" s="59"/>
      <c r="H15" s="60"/>
      <c r="I15" s="61">
        <f>SUMIF(L10:L13,"&gt;0.0",I10:I13)</f>
        <v>0</v>
      </c>
      <c r="J15" s="64"/>
      <c r="K15" s="65" t="s">
        <v>42</v>
      </c>
      <c r="L15" s="65"/>
      <c r="M15" s="61"/>
      <c r="N15" s="61">
        <f>SUMIF(K10:K13,"E",I10:I13)</f>
        <v>0</v>
      </c>
      <c r="P15" s="47" t="s">
        <v>43</v>
      </c>
      <c r="Q15" s="48">
        <v>2.67</v>
      </c>
      <c r="R15" s="49" t="s">
        <v>44</v>
      </c>
      <c r="S15" s="50"/>
      <c r="T15" s="33"/>
      <c r="U15" s="32"/>
      <c r="V15" s="33"/>
    </row>
    <row r="16" spans="2:22" ht="13.5" thickBot="1" x14ac:dyDescent="0.25">
      <c r="B16" s="66"/>
      <c r="C16" s="66"/>
      <c r="D16" s="66"/>
      <c r="E16" s="67"/>
      <c r="F16" s="59" t="s">
        <v>45</v>
      </c>
      <c r="G16" s="59"/>
      <c r="H16" s="25"/>
      <c r="I16" s="63">
        <f>SUMPRODUCT(I10:I13,L10:L13)</f>
        <v>0</v>
      </c>
      <c r="J16" s="68"/>
      <c r="K16" s="59" t="s">
        <v>46</v>
      </c>
      <c r="L16" s="59"/>
      <c r="M16" s="68"/>
      <c r="N16" s="68">
        <f>I15+N15</f>
        <v>0</v>
      </c>
      <c r="P16" s="47" t="s">
        <v>47</v>
      </c>
      <c r="Q16" s="48">
        <v>2.33</v>
      </c>
      <c r="R16" s="49" t="s">
        <v>48</v>
      </c>
      <c r="S16" s="50"/>
      <c r="T16" s="33"/>
      <c r="U16" s="32"/>
      <c r="V16" s="33"/>
    </row>
    <row r="17" spans="2:26" ht="15" thickTop="1" x14ac:dyDescent="0.2">
      <c r="B17" s="69" t="s">
        <v>49</v>
      </c>
      <c r="C17" s="69"/>
      <c r="D17" s="69"/>
      <c r="E17" s="70"/>
      <c r="F17" s="71" t="s">
        <v>14</v>
      </c>
      <c r="G17" s="71" t="s">
        <v>15</v>
      </c>
      <c r="H17" s="71"/>
      <c r="I17" s="71" t="s">
        <v>50</v>
      </c>
      <c r="J17" s="71"/>
      <c r="K17" s="71" t="s">
        <v>17</v>
      </c>
      <c r="L17" s="72" t="s">
        <v>18</v>
      </c>
      <c r="M17" s="72"/>
      <c r="N17" s="72" t="s">
        <v>19</v>
      </c>
      <c r="P17" s="47" t="s">
        <v>51</v>
      </c>
      <c r="Q17" s="48">
        <v>2</v>
      </c>
      <c r="R17" s="49" t="s">
        <v>52</v>
      </c>
      <c r="S17" s="50"/>
      <c r="T17" s="33"/>
      <c r="U17" s="32"/>
      <c r="V17" s="33"/>
    </row>
    <row r="18" spans="2:26" x14ac:dyDescent="0.2">
      <c r="B18" s="73" t="s">
        <v>53</v>
      </c>
      <c r="C18" s="73">
        <v>5303</v>
      </c>
      <c r="D18" s="74" t="s">
        <v>54</v>
      </c>
      <c r="E18" s="75"/>
      <c r="F18" s="76"/>
      <c r="G18" s="76"/>
      <c r="H18" s="1"/>
      <c r="I18" s="77">
        <v>3</v>
      </c>
      <c r="J18" s="1"/>
      <c r="K18" s="78"/>
      <c r="L18" s="79" t="str">
        <f t="shared" ref="L18:L28" si="0">IF(K18="","[X]",VLOOKUP(K18,$P$10:$Q$28,2,FALSE))</f>
        <v>[X]</v>
      </c>
      <c r="M18" s="80"/>
      <c r="N18" s="81" t="str">
        <f t="shared" ref="N18:N28" si="1">IF(OR(L18="[X]",L18="NA"),"NA ",I18*L18)</f>
        <v xml:space="preserve">NA </v>
      </c>
      <c r="P18" s="47" t="s">
        <v>55</v>
      </c>
      <c r="Q18" s="48">
        <v>1.67</v>
      </c>
      <c r="R18" s="49" t="s">
        <v>56</v>
      </c>
      <c r="S18" s="50">
        <f t="shared" ref="S18:S28" si="2">C18</f>
        <v>5303</v>
      </c>
      <c r="T18" s="33">
        <f t="shared" ref="T18:T28" si="3">IF(AND(L18&lt;&gt;"[X]",S18&lt;5000),I18,0)</f>
        <v>0</v>
      </c>
      <c r="U18" s="32" t="str">
        <f t="shared" ref="U18:U28" si="4">B18</f>
        <v>AGEC</v>
      </c>
      <c r="V18" s="33">
        <f t="shared" ref="V18:V28" si="5">IF(AND(L18&lt;&gt;"[X]",U18="AGEC"),I18,0)</f>
        <v>0</v>
      </c>
    </row>
    <row r="19" spans="2:26" x14ac:dyDescent="0.2">
      <c r="B19" s="82" t="s">
        <v>53</v>
      </c>
      <c r="C19" s="82">
        <v>5403</v>
      </c>
      <c r="D19" s="83" t="s">
        <v>57</v>
      </c>
      <c r="E19" s="75"/>
      <c r="F19" s="39"/>
      <c r="G19" s="39"/>
      <c r="H19" s="1"/>
      <c r="I19" s="84">
        <v>3</v>
      </c>
      <c r="J19" s="1"/>
      <c r="K19" s="40"/>
      <c r="L19" s="41" t="str">
        <f t="shared" si="0"/>
        <v>[X]</v>
      </c>
      <c r="M19" s="80"/>
      <c r="N19" s="42" t="str">
        <f t="shared" si="1"/>
        <v xml:space="preserve">NA </v>
      </c>
      <c r="P19" s="47" t="s">
        <v>58</v>
      </c>
      <c r="Q19" s="48">
        <v>1.33</v>
      </c>
      <c r="R19" s="49" t="s">
        <v>59</v>
      </c>
      <c r="S19" s="50">
        <f t="shared" si="2"/>
        <v>5403</v>
      </c>
      <c r="T19" s="33">
        <f t="shared" si="3"/>
        <v>0</v>
      </c>
      <c r="U19" s="32" t="str">
        <f t="shared" si="4"/>
        <v>AGEC</v>
      </c>
      <c r="V19" s="33">
        <f t="shared" si="5"/>
        <v>0</v>
      </c>
    </row>
    <row r="20" spans="2:26" x14ac:dyDescent="0.2">
      <c r="B20" s="73" t="s">
        <v>53</v>
      </c>
      <c r="C20" s="73">
        <v>5413</v>
      </c>
      <c r="D20" s="85" t="s">
        <v>60</v>
      </c>
      <c r="E20" s="75"/>
      <c r="F20" s="76"/>
      <c r="G20" s="76"/>
      <c r="H20" s="1"/>
      <c r="I20" s="77">
        <v>3</v>
      </c>
      <c r="J20" s="1"/>
      <c r="K20" s="78"/>
      <c r="L20" s="79" t="str">
        <f t="shared" si="0"/>
        <v>[X]</v>
      </c>
      <c r="M20" s="80"/>
      <c r="N20" s="81" t="str">
        <f t="shared" si="1"/>
        <v xml:space="preserve">NA </v>
      </c>
      <c r="P20" s="47" t="s">
        <v>61</v>
      </c>
      <c r="Q20" s="48">
        <v>1</v>
      </c>
      <c r="R20" s="49" t="s">
        <v>62</v>
      </c>
      <c r="S20" s="50">
        <f t="shared" si="2"/>
        <v>5413</v>
      </c>
      <c r="T20" s="33">
        <f t="shared" si="3"/>
        <v>0</v>
      </c>
      <c r="U20" s="32" t="str">
        <f t="shared" si="4"/>
        <v>AGEC</v>
      </c>
      <c r="V20" s="33">
        <f t="shared" si="5"/>
        <v>0</v>
      </c>
    </row>
    <row r="21" spans="2:26" x14ac:dyDescent="0.2">
      <c r="B21" s="82" t="s">
        <v>53</v>
      </c>
      <c r="C21" s="82">
        <v>4143</v>
      </c>
      <c r="D21" s="86" t="s">
        <v>63</v>
      </c>
      <c r="E21" s="75"/>
      <c r="F21" s="39"/>
      <c r="G21" s="39"/>
      <c r="H21" s="1"/>
      <c r="I21" s="84">
        <v>3</v>
      </c>
      <c r="J21" s="1"/>
      <c r="K21" s="40"/>
      <c r="L21" s="41" t="str">
        <f t="shared" si="0"/>
        <v>[X]</v>
      </c>
      <c r="M21" s="80"/>
      <c r="N21" s="42" t="str">
        <f t="shared" si="1"/>
        <v xml:space="preserve">NA </v>
      </c>
      <c r="P21" s="47" t="s">
        <v>64</v>
      </c>
      <c r="Q21" s="48">
        <v>0.67</v>
      </c>
      <c r="R21" s="49" t="s">
        <v>65</v>
      </c>
      <c r="S21" s="50">
        <f t="shared" si="2"/>
        <v>4143</v>
      </c>
      <c r="T21" s="33">
        <f t="shared" si="3"/>
        <v>0</v>
      </c>
      <c r="U21" s="32" t="str">
        <f t="shared" si="4"/>
        <v>AGEC</v>
      </c>
      <c r="V21" s="33">
        <f t="shared" si="5"/>
        <v>0</v>
      </c>
    </row>
    <row r="22" spans="2:26" x14ac:dyDescent="0.2">
      <c r="B22" s="82" t="s">
        <v>53</v>
      </c>
      <c r="C22" s="82">
        <v>4313</v>
      </c>
      <c r="D22" s="86" t="s">
        <v>66</v>
      </c>
      <c r="E22" s="75"/>
      <c r="F22" s="39"/>
      <c r="G22" s="39"/>
      <c r="H22" s="1"/>
      <c r="I22" s="84">
        <v>3</v>
      </c>
      <c r="J22" s="1"/>
      <c r="K22" s="40"/>
      <c r="L22" s="41" t="str">
        <f t="shared" si="0"/>
        <v>[X]</v>
      </c>
      <c r="M22" s="80"/>
      <c r="N22" s="42" t="str">
        <f t="shared" si="1"/>
        <v xml:space="preserve">NA </v>
      </c>
      <c r="P22" s="47" t="s">
        <v>67</v>
      </c>
      <c r="Q22" s="48">
        <v>0</v>
      </c>
      <c r="R22" s="49" t="s">
        <v>68</v>
      </c>
      <c r="S22" s="50">
        <f t="shared" si="2"/>
        <v>4313</v>
      </c>
      <c r="T22" s="33">
        <f t="shared" si="3"/>
        <v>0</v>
      </c>
      <c r="U22" s="32" t="str">
        <f t="shared" si="4"/>
        <v>AGEC</v>
      </c>
      <c r="V22" s="33">
        <f t="shared" si="5"/>
        <v>0</v>
      </c>
    </row>
    <row r="23" spans="2:26" x14ac:dyDescent="0.2">
      <c r="B23" s="87" t="s">
        <v>53</v>
      </c>
      <c r="C23" s="87">
        <v>5143</v>
      </c>
      <c r="D23" s="88" t="s">
        <v>69</v>
      </c>
      <c r="E23" s="75"/>
      <c r="F23" s="39"/>
      <c r="G23" s="39"/>
      <c r="H23" s="1"/>
      <c r="I23" s="84">
        <v>3</v>
      </c>
      <c r="J23" s="1"/>
      <c r="K23" s="40"/>
      <c r="L23" s="41" t="str">
        <f t="shared" si="0"/>
        <v>[X]</v>
      </c>
      <c r="M23" s="80"/>
      <c r="N23" s="42" t="str">
        <f t="shared" si="1"/>
        <v xml:space="preserve">NA </v>
      </c>
      <c r="P23" s="47" t="s">
        <v>70</v>
      </c>
      <c r="Q23" s="89" t="s">
        <v>71</v>
      </c>
      <c r="R23" s="49" t="s">
        <v>72</v>
      </c>
      <c r="S23" s="50">
        <f t="shared" si="2"/>
        <v>5143</v>
      </c>
      <c r="T23" s="33">
        <f t="shared" si="3"/>
        <v>0</v>
      </c>
      <c r="U23" s="32" t="str">
        <f t="shared" si="4"/>
        <v>AGEC</v>
      </c>
      <c r="V23" s="33">
        <f t="shared" si="5"/>
        <v>0</v>
      </c>
    </row>
    <row r="24" spans="2:26" x14ac:dyDescent="0.2">
      <c r="B24" s="82" t="s">
        <v>53</v>
      </c>
      <c r="C24" s="82">
        <v>4163</v>
      </c>
      <c r="D24" s="86" t="s">
        <v>73</v>
      </c>
      <c r="E24" s="75"/>
      <c r="F24" s="90"/>
      <c r="G24" s="90"/>
      <c r="H24" s="1"/>
      <c r="I24" s="91">
        <v>3</v>
      </c>
      <c r="J24" s="1"/>
      <c r="K24" s="92"/>
      <c r="L24" s="93" t="str">
        <f t="shared" si="0"/>
        <v>[X]</v>
      </c>
      <c r="M24" s="80"/>
      <c r="N24" s="94" t="str">
        <f t="shared" si="1"/>
        <v xml:space="preserve">NA </v>
      </c>
      <c r="O24" s="10"/>
      <c r="P24" s="47" t="s">
        <v>74</v>
      </c>
      <c r="Q24" s="89" t="s">
        <v>75</v>
      </c>
      <c r="R24" s="49" t="s">
        <v>76</v>
      </c>
      <c r="S24" s="95">
        <f t="shared" si="2"/>
        <v>4163</v>
      </c>
      <c r="T24" s="33">
        <f t="shared" si="3"/>
        <v>0</v>
      </c>
      <c r="U24" s="32" t="str">
        <f t="shared" si="4"/>
        <v>AGEC</v>
      </c>
      <c r="V24" s="33">
        <f t="shared" si="5"/>
        <v>0</v>
      </c>
    </row>
    <row r="25" spans="2:26" x14ac:dyDescent="0.2">
      <c r="B25" s="96" t="s">
        <v>53</v>
      </c>
      <c r="C25" s="82">
        <v>4613</v>
      </c>
      <c r="D25" s="86" t="s">
        <v>77</v>
      </c>
      <c r="E25" s="75"/>
      <c r="F25" s="39"/>
      <c r="G25" s="39"/>
      <c r="H25" s="1"/>
      <c r="I25" s="84">
        <v>3</v>
      </c>
      <c r="J25" s="1"/>
      <c r="K25" s="40"/>
      <c r="L25" s="41" t="str">
        <f t="shared" si="0"/>
        <v>[X]</v>
      </c>
      <c r="M25" s="80"/>
      <c r="N25" s="42" t="str">
        <f t="shared" si="1"/>
        <v xml:space="preserve">NA </v>
      </c>
      <c r="O25" s="10"/>
      <c r="P25" s="47" t="s">
        <v>78</v>
      </c>
      <c r="Q25" s="33" t="s">
        <v>75</v>
      </c>
      <c r="R25" s="49" t="s">
        <v>79</v>
      </c>
      <c r="S25" s="50">
        <f t="shared" si="2"/>
        <v>4613</v>
      </c>
      <c r="T25" s="33">
        <f t="shared" si="3"/>
        <v>0</v>
      </c>
      <c r="U25" s="32" t="str">
        <f t="shared" si="4"/>
        <v>AGEC</v>
      </c>
      <c r="V25" s="33">
        <f t="shared" si="5"/>
        <v>0</v>
      </c>
    </row>
    <row r="26" spans="2:26" x14ac:dyDescent="0.2">
      <c r="B26" s="96" t="s">
        <v>53</v>
      </c>
      <c r="C26" s="82">
        <v>5133</v>
      </c>
      <c r="D26" s="86" t="s">
        <v>80</v>
      </c>
      <c r="E26" s="75"/>
      <c r="F26" s="39"/>
      <c r="G26" s="39"/>
      <c r="H26" s="1"/>
      <c r="I26" s="97">
        <v>3</v>
      </c>
      <c r="J26" s="1"/>
      <c r="K26" s="40"/>
      <c r="L26" s="41" t="str">
        <f t="shared" si="0"/>
        <v>[X]</v>
      </c>
      <c r="M26" s="80"/>
      <c r="N26" s="42" t="str">
        <f t="shared" si="1"/>
        <v xml:space="preserve">NA </v>
      </c>
      <c r="P26" s="47" t="s">
        <v>81</v>
      </c>
      <c r="Q26" s="33" t="s">
        <v>75</v>
      </c>
      <c r="R26" s="49" t="s">
        <v>82</v>
      </c>
      <c r="S26" s="50">
        <f t="shared" si="2"/>
        <v>5133</v>
      </c>
      <c r="T26" s="33">
        <f t="shared" si="3"/>
        <v>0</v>
      </c>
      <c r="U26" s="32" t="str">
        <f t="shared" si="4"/>
        <v>AGEC</v>
      </c>
      <c r="V26" s="33">
        <f t="shared" si="5"/>
        <v>0</v>
      </c>
    </row>
    <row r="27" spans="2:26" x14ac:dyDescent="0.2">
      <c r="B27" s="87" t="s">
        <v>53</v>
      </c>
      <c r="C27" s="87">
        <v>5153</v>
      </c>
      <c r="D27" s="88" t="s">
        <v>83</v>
      </c>
      <c r="E27" s="75"/>
      <c r="F27" s="52"/>
      <c r="G27" s="52"/>
      <c r="H27" s="1"/>
      <c r="I27" s="98">
        <v>3</v>
      </c>
      <c r="J27" s="1"/>
      <c r="K27" s="54"/>
      <c r="L27" s="99" t="str">
        <f t="shared" si="0"/>
        <v>[X]</v>
      </c>
      <c r="M27" s="80"/>
      <c r="N27" s="55" t="str">
        <f t="shared" si="1"/>
        <v xml:space="preserve">NA </v>
      </c>
      <c r="P27" s="47" t="s">
        <v>84</v>
      </c>
      <c r="Q27" s="48" t="s">
        <v>75</v>
      </c>
      <c r="R27" s="49" t="s">
        <v>85</v>
      </c>
      <c r="S27" s="50">
        <f t="shared" si="2"/>
        <v>5153</v>
      </c>
      <c r="T27" s="33">
        <f t="shared" si="3"/>
        <v>0</v>
      </c>
      <c r="U27" s="32" t="str">
        <f t="shared" si="4"/>
        <v>AGEC</v>
      </c>
      <c r="V27" s="33">
        <f t="shared" si="5"/>
        <v>0</v>
      </c>
    </row>
    <row r="28" spans="2:26" ht="15" thickBot="1" x14ac:dyDescent="0.25">
      <c r="B28" s="82" t="s">
        <v>53</v>
      </c>
      <c r="C28" s="82">
        <v>5011</v>
      </c>
      <c r="D28" s="82" t="s">
        <v>86</v>
      </c>
      <c r="E28" s="75"/>
      <c r="F28" s="39"/>
      <c r="G28" s="39"/>
      <c r="H28" s="1"/>
      <c r="I28" s="84">
        <v>1</v>
      </c>
      <c r="J28" s="1"/>
      <c r="K28" s="40"/>
      <c r="L28" s="41" t="str">
        <f t="shared" si="0"/>
        <v>[X]</v>
      </c>
      <c r="M28" s="80"/>
      <c r="N28" s="42" t="str">
        <f t="shared" si="1"/>
        <v xml:space="preserve">NA </v>
      </c>
      <c r="P28" s="100" t="s">
        <v>87</v>
      </c>
      <c r="Q28" s="101" t="s">
        <v>75</v>
      </c>
      <c r="R28" s="102" t="s">
        <v>88</v>
      </c>
      <c r="S28" s="50">
        <f t="shared" si="2"/>
        <v>5011</v>
      </c>
      <c r="T28" s="33">
        <f t="shared" si="3"/>
        <v>0</v>
      </c>
      <c r="U28" s="32" t="str">
        <f t="shared" si="4"/>
        <v>AGEC</v>
      </c>
      <c r="V28" s="33">
        <f t="shared" si="5"/>
        <v>0</v>
      </c>
    </row>
    <row r="29" spans="2:26" ht="13.5" thickTop="1" x14ac:dyDescent="0.2">
      <c r="B29" s="103" t="s">
        <v>89</v>
      </c>
      <c r="C29" s="103"/>
      <c r="D29" s="103"/>
      <c r="E29" s="70"/>
      <c r="F29" s="30" t="s">
        <v>14</v>
      </c>
      <c r="G29" s="30" t="s">
        <v>15</v>
      </c>
      <c r="H29" s="30"/>
      <c r="I29" s="30" t="s">
        <v>16</v>
      </c>
      <c r="J29" s="30"/>
      <c r="K29" s="30" t="s">
        <v>17</v>
      </c>
      <c r="L29" s="31" t="s">
        <v>18</v>
      </c>
      <c r="M29" s="31"/>
      <c r="N29" s="31" t="s">
        <v>19</v>
      </c>
      <c r="P29" s="96"/>
      <c r="Q29" s="104"/>
      <c r="S29" s="50"/>
      <c r="T29" s="33"/>
      <c r="U29" s="32"/>
      <c r="V29" s="33"/>
    </row>
    <row r="30" spans="2:26" x14ac:dyDescent="0.2">
      <c r="B30" s="75" t="s">
        <v>53</v>
      </c>
      <c r="C30" s="105">
        <v>5022</v>
      </c>
      <c r="D30" s="106" t="s">
        <v>90</v>
      </c>
      <c r="E30" s="107"/>
      <c r="F30" s="39"/>
      <c r="G30" s="39"/>
      <c r="H30" s="20"/>
      <c r="I30" s="40"/>
      <c r="J30" s="20"/>
      <c r="K30" s="40"/>
      <c r="L30" s="41" t="str">
        <f t="shared" ref="L30:L37" si="6">IF(K30="","[X]",VLOOKUP(K30,$P$10:$Q$28,2,FALSE))</f>
        <v>[X]</v>
      </c>
      <c r="M30" s="42"/>
      <c r="N30" s="42" t="str">
        <f t="shared" ref="N30:N37" si="7">IF(OR(L30="[X]",L30="NA"),"NA ",I30*L30)</f>
        <v xml:space="preserve">NA </v>
      </c>
      <c r="P30" s="96"/>
      <c r="Q30" s="104"/>
      <c r="S30" s="50">
        <f t="shared" ref="S30:S37" si="8">C30</f>
        <v>5022</v>
      </c>
      <c r="T30" s="33">
        <f t="shared" ref="T30:T37" si="9">IF(AND(L30&lt;&gt;"[X]",S30&lt;5000),I30,0)</f>
        <v>0</v>
      </c>
      <c r="U30" s="32" t="str">
        <f t="shared" ref="U30:U37" si="10">B30</f>
        <v>AGEC</v>
      </c>
      <c r="V30" s="33">
        <f t="shared" ref="V30:V37" si="11">IF(AND(L30&lt;&gt;"[X]",U30="AGEC"),I30,0)</f>
        <v>0</v>
      </c>
    </row>
    <row r="31" spans="2:26" x14ac:dyDescent="0.2">
      <c r="B31" s="75" t="s">
        <v>53</v>
      </c>
      <c r="C31" s="105">
        <v>5023</v>
      </c>
      <c r="D31" s="106" t="s">
        <v>91</v>
      </c>
      <c r="E31" s="107"/>
      <c r="F31" s="39"/>
      <c r="G31" s="39"/>
      <c r="H31" s="20"/>
      <c r="I31" s="40"/>
      <c r="J31" s="20"/>
      <c r="K31" s="40"/>
      <c r="L31" s="41" t="str">
        <f t="shared" si="6"/>
        <v>[X]</v>
      </c>
      <c r="M31" s="42"/>
      <c r="N31" s="42" t="str">
        <f t="shared" si="7"/>
        <v xml:space="preserve">NA </v>
      </c>
      <c r="P31" s="96"/>
      <c r="Q31" s="104"/>
      <c r="S31" s="50">
        <f t="shared" si="8"/>
        <v>5023</v>
      </c>
      <c r="T31" s="33">
        <f t="shared" si="9"/>
        <v>0</v>
      </c>
      <c r="U31" s="32" t="str">
        <f t="shared" si="10"/>
        <v>AGEC</v>
      </c>
      <c r="V31" s="33">
        <f t="shared" si="11"/>
        <v>0</v>
      </c>
    </row>
    <row r="32" spans="2:26" x14ac:dyDescent="0.2">
      <c r="B32" s="75" t="s">
        <v>53</v>
      </c>
      <c r="C32" s="105">
        <v>5022</v>
      </c>
      <c r="D32" s="106" t="s">
        <v>92</v>
      </c>
      <c r="E32" s="107"/>
      <c r="F32" s="39"/>
      <c r="G32" s="39"/>
      <c r="H32" s="20"/>
      <c r="I32" s="40"/>
      <c r="J32" s="20"/>
      <c r="K32" s="40"/>
      <c r="L32" s="41" t="str">
        <f t="shared" si="6"/>
        <v>[X]</v>
      </c>
      <c r="M32" s="42"/>
      <c r="N32" s="42" t="str">
        <f t="shared" si="7"/>
        <v xml:space="preserve">NA </v>
      </c>
      <c r="S32" s="50">
        <f t="shared" si="8"/>
        <v>5022</v>
      </c>
      <c r="T32" s="33">
        <f t="shared" si="9"/>
        <v>0</v>
      </c>
      <c r="U32" s="32" t="str">
        <f t="shared" si="10"/>
        <v>AGEC</v>
      </c>
      <c r="V32" s="33">
        <f t="shared" si="11"/>
        <v>0</v>
      </c>
      <c r="X32" s="60"/>
      <c r="Y32" s="60"/>
      <c r="Z32" s="108" t="s">
        <v>93</v>
      </c>
    </row>
    <row r="33" spans="2:26" x14ac:dyDescent="0.2">
      <c r="B33" s="75" t="s">
        <v>53</v>
      </c>
      <c r="C33" s="105">
        <v>5023</v>
      </c>
      <c r="D33" s="106" t="s">
        <v>94</v>
      </c>
      <c r="E33" s="107"/>
      <c r="F33" s="39"/>
      <c r="G33" s="39"/>
      <c r="H33" s="20"/>
      <c r="I33" s="40"/>
      <c r="J33" s="20"/>
      <c r="K33" s="40"/>
      <c r="L33" s="41" t="str">
        <f t="shared" si="6"/>
        <v>[X]</v>
      </c>
      <c r="M33" s="42"/>
      <c r="N33" s="42" t="str">
        <f t="shared" si="7"/>
        <v xml:space="preserve">NA </v>
      </c>
      <c r="S33" s="50">
        <f t="shared" si="8"/>
        <v>5023</v>
      </c>
      <c r="T33" s="33">
        <f t="shared" si="9"/>
        <v>0</v>
      </c>
      <c r="U33" s="32" t="str">
        <f t="shared" si="10"/>
        <v>AGEC</v>
      </c>
      <c r="V33" s="33">
        <f t="shared" si="11"/>
        <v>0</v>
      </c>
      <c r="X33" s="109" t="s">
        <v>95</v>
      </c>
      <c r="Y33" s="110" t="s">
        <v>96</v>
      </c>
      <c r="Z33" s="110" t="s">
        <v>97</v>
      </c>
    </row>
    <row r="34" spans="2:26" x14ac:dyDescent="0.2">
      <c r="B34" s="75" t="s">
        <v>53</v>
      </c>
      <c r="C34" s="105">
        <v>5022</v>
      </c>
      <c r="D34" s="106" t="s">
        <v>98</v>
      </c>
      <c r="E34" s="107"/>
      <c r="F34" s="39"/>
      <c r="G34" s="39"/>
      <c r="H34" s="20"/>
      <c r="I34" s="40"/>
      <c r="J34" s="20"/>
      <c r="K34" s="40"/>
      <c r="L34" s="41" t="str">
        <f t="shared" si="6"/>
        <v>[X]</v>
      </c>
      <c r="M34" s="42"/>
      <c r="N34" s="42" t="str">
        <f t="shared" si="7"/>
        <v xml:space="preserve">NA </v>
      </c>
      <c r="S34" s="50">
        <f t="shared" si="8"/>
        <v>5022</v>
      </c>
      <c r="T34" s="33">
        <f t="shared" si="9"/>
        <v>0</v>
      </c>
      <c r="U34" s="32" t="str">
        <f t="shared" si="10"/>
        <v>AGEC</v>
      </c>
      <c r="V34" s="33">
        <f t="shared" si="11"/>
        <v>0</v>
      </c>
      <c r="X34" s="60">
        <v>1</v>
      </c>
      <c r="Y34" s="111">
        <f>0.6*X34</f>
        <v>0.6</v>
      </c>
      <c r="Z34" s="111">
        <f>ROUND(Y34,0)</f>
        <v>1</v>
      </c>
    </row>
    <row r="35" spans="2:26" x14ac:dyDescent="0.2">
      <c r="B35" s="75" t="s">
        <v>53</v>
      </c>
      <c r="C35" s="105">
        <v>5022</v>
      </c>
      <c r="D35" s="106" t="s">
        <v>99</v>
      </c>
      <c r="E35" s="107"/>
      <c r="F35" s="39"/>
      <c r="G35" s="39"/>
      <c r="H35" s="20"/>
      <c r="I35" s="40"/>
      <c r="J35" s="20"/>
      <c r="K35" s="40"/>
      <c r="L35" s="41" t="str">
        <f t="shared" si="6"/>
        <v>[X]</v>
      </c>
      <c r="M35" s="42"/>
      <c r="N35" s="42" t="str">
        <f t="shared" si="7"/>
        <v xml:space="preserve">NA </v>
      </c>
      <c r="S35" s="50">
        <f t="shared" si="8"/>
        <v>5022</v>
      </c>
      <c r="T35" s="33">
        <f t="shared" si="9"/>
        <v>0</v>
      </c>
      <c r="U35" s="32" t="str">
        <f t="shared" si="10"/>
        <v>AGEC</v>
      </c>
      <c r="V35" s="33">
        <f t="shared" si="11"/>
        <v>0</v>
      </c>
      <c r="X35" s="60">
        <v>2</v>
      </c>
      <c r="Y35" s="111">
        <f t="shared" ref="Y35:Y45" si="12">0.6*X35</f>
        <v>1.2</v>
      </c>
      <c r="Z35" s="111">
        <f t="shared" ref="Z35:Z45" si="13">ROUND(Y35,0)</f>
        <v>1</v>
      </c>
    </row>
    <row r="36" spans="2:26" x14ac:dyDescent="0.2">
      <c r="B36" s="75" t="s">
        <v>53</v>
      </c>
      <c r="C36" s="105">
        <v>5023</v>
      </c>
      <c r="D36" s="106" t="s">
        <v>100</v>
      </c>
      <c r="E36" s="107"/>
      <c r="F36" s="39"/>
      <c r="G36" s="39"/>
      <c r="H36" s="20"/>
      <c r="I36" s="40"/>
      <c r="J36" s="20"/>
      <c r="K36" s="40"/>
      <c r="L36" s="41" t="str">
        <f t="shared" si="6"/>
        <v>[X]</v>
      </c>
      <c r="M36" s="42"/>
      <c r="N36" s="42" t="str">
        <f t="shared" si="7"/>
        <v xml:space="preserve">NA </v>
      </c>
      <c r="S36" s="50">
        <f t="shared" si="8"/>
        <v>5023</v>
      </c>
      <c r="T36" s="33">
        <f t="shared" si="9"/>
        <v>0</v>
      </c>
      <c r="U36" s="32" t="str">
        <f t="shared" si="10"/>
        <v>AGEC</v>
      </c>
      <c r="V36" s="33">
        <f t="shared" si="11"/>
        <v>0</v>
      </c>
      <c r="X36" s="60">
        <v>3</v>
      </c>
      <c r="Y36" s="111">
        <f t="shared" si="12"/>
        <v>1.7999999999999998</v>
      </c>
      <c r="Z36" s="111">
        <f t="shared" si="13"/>
        <v>2</v>
      </c>
    </row>
    <row r="37" spans="2:26" ht="13.5" thickBot="1" x14ac:dyDescent="0.25">
      <c r="B37" s="75" t="s">
        <v>53</v>
      </c>
      <c r="C37" s="112">
        <v>5023</v>
      </c>
      <c r="D37" s="86" t="s">
        <v>101</v>
      </c>
      <c r="F37" s="39"/>
      <c r="G37" s="39"/>
      <c r="H37" s="20"/>
      <c r="I37" s="40"/>
      <c r="J37" s="20"/>
      <c r="K37" s="40"/>
      <c r="L37" s="41" t="str">
        <f t="shared" si="6"/>
        <v>[X]</v>
      </c>
      <c r="M37" s="42"/>
      <c r="N37" s="42" t="str">
        <f t="shared" si="7"/>
        <v xml:space="preserve">NA </v>
      </c>
      <c r="S37" s="50">
        <f t="shared" si="8"/>
        <v>5023</v>
      </c>
      <c r="T37" s="33">
        <f t="shared" si="9"/>
        <v>0</v>
      </c>
      <c r="U37" s="32" t="str">
        <f t="shared" si="10"/>
        <v>AGEC</v>
      </c>
      <c r="V37" s="33">
        <f t="shared" si="11"/>
        <v>0</v>
      </c>
      <c r="X37" s="60">
        <v>4</v>
      </c>
      <c r="Y37" s="111">
        <f t="shared" si="12"/>
        <v>2.4</v>
      </c>
      <c r="Z37" s="111">
        <f t="shared" si="13"/>
        <v>2</v>
      </c>
    </row>
    <row r="38" spans="2:26" ht="13.5" thickTop="1" x14ac:dyDescent="0.2">
      <c r="B38" s="103" t="s">
        <v>102</v>
      </c>
      <c r="C38" s="103"/>
      <c r="D38" s="103"/>
      <c r="E38" s="113"/>
      <c r="F38" s="30" t="s">
        <v>14</v>
      </c>
      <c r="G38" s="30" t="s">
        <v>15</v>
      </c>
      <c r="H38" s="30"/>
      <c r="I38" s="30" t="s">
        <v>16</v>
      </c>
      <c r="J38" s="30"/>
      <c r="K38" s="30" t="s">
        <v>17</v>
      </c>
      <c r="L38" s="31" t="s">
        <v>18</v>
      </c>
      <c r="M38" s="31"/>
      <c r="N38" s="31" t="s">
        <v>19</v>
      </c>
      <c r="S38" s="50"/>
      <c r="T38" s="33"/>
      <c r="U38" s="32"/>
      <c r="V38" s="33"/>
      <c r="X38" s="60">
        <v>5</v>
      </c>
      <c r="Y38" s="111">
        <f t="shared" si="12"/>
        <v>3</v>
      </c>
      <c r="Z38" s="111">
        <f t="shared" si="13"/>
        <v>3</v>
      </c>
    </row>
    <row r="39" spans="2:26" x14ac:dyDescent="0.2">
      <c r="B39" s="75" t="s">
        <v>53</v>
      </c>
      <c r="C39" s="105">
        <v>5023</v>
      </c>
      <c r="D39" s="114" t="s">
        <v>103</v>
      </c>
      <c r="E39" s="115"/>
      <c r="F39" s="39"/>
      <c r="G39" s="39"/>
      <c r="H39" s="20"/>
      <c r="I39" s="40"/>
      <c r="J39" s="20"/>
      <c r="K39" s="40"/>
      <c r="L39" s="41" t="str">
        <f t="shared" ref="L39:L45" si="14">IF(K39="","[X]",VLOOKUP(K39,$P$10:$Q$28,2,FALSE))</f>
        <v>[X]</v>
      </c>
      <c r="M39" s="42"/>
      <c r="N39" s="42" t="str">
        <f t="shared" ref="N39:N45" si="15">IF(OR(L39="[X]",L39="NA"),"NA ",I39*L39)</f>
        <v xml:space="preserve">NA </v>
      </c>
      <c r="S39" s="50">
        <f t="shared" ref="S39:S45" si="16">C39</f>
        <v>5023</v>
      </c>
      <c r="T39" s="33">
        <f t="shared" ref="T39:T45" si="17">IF(AND(L39&lt;&gt;"[X]",S39&lt;5000),I39,0)</f>
        <v>0</v>
      </c>
      <c r="U39" s="32" t="str">
        <f t="shared" ref="U39:U45" si="18">B39</f>
        <v>AGEC</v>
      </c>
      <c r="V39" s="33">
        <f t="shared" ref="V39:V45" si="19">IF(AND(L39&lt;&gt;"[X]",U39="AGEC"),I39,0)</f>
        <v>0</v>
      </c>
      <c r="X39" s="60">
        <v>6</v>
      </c>
      <c r="Y39" s="111">
        <f t="shared" si="12"/>
        <v>3.5999999999999996</v>
      </c>
      <c r="Z39" s="111">
        <f t="shared" si="13"/>
        <v>4</v>
      </c>
    </row>
    <row r="40" spans="2:26" x14ac:dyDescent="0.2">
      <c r="B40" s="75" t="s">
        <v>53</v>
      </c>
      <c r="C40" s="105">
        <v>5023</v>
      </c>
      <c r="D40" s="106" t="s">
        <v>104</v>
      </c>
      <c r="E40" s="107"/>
      <c r="F40" s="39"/>
      <c r="G40" s="39"/>
      <c r="H40" s="20"/>
      <c r="I40" s="40"/>
      <c r="J40" s="20"/>
      <c r="K40" s="40"/>
      <c r="L40" s="41" t="str">
        <f t="shared" si="14"/>
        <v>[X]</v>
      </c>
      <c r="M40" s="42"/>
      <c r="N40" s="42" t="str">
        <f t="shared" si="15"/>
        <v xml:space="preserve">NA </v>
      </c>
      <c r="S40" s="50">
        <f t="shared" si="16"/>
        <v>5023</v>
      </c>
      <c r="T40" s="33">
        <f t="shared" si="17"/>
        <v>0</v>
      </c>
      <c r="U40" s="32" t="str">
        <f t="shared" si="18"/>
        <v>AGEC</v>
      </c>
      <c r="V40" s="33">
        <f t="shared" si="19"/>
        <v>0</v>
      </c>
      <c r="X40" s="60">
        <v>7</v>
      </c>
      <c r="Y40" s="111">
        <f t="shared" si="12"/>
        <v>4.2</v>
      </c>
      <c r="Z40" s="111">
        <f t="shared" si="13"/>
        <v>4</v>
      </c>
    </row>
    <row r="41" spans="2:26" x14ac:dyDescent="0.2">
      <c r="B41" s="75" t="s">
        <v>53</v>
      </c>
      <c r="C41" s="105">
        <v>5023</v>
      </c>
      <c r="D41" s="106" t="s">
        <v>105</v>
      </c>
      <c r="E41" s="107"/>
      <c r="F41" s="39"/>
      <c r="G41" s="39"/>
      <c r="H41" s="20"/>
      <c r="I41" s="40"/>
      <c r="J41" s="20"/>
      <c r="K41" s="40"/>
      <c r="L41" s="41" t="str">
        <f t="shared" si="14"/>
        <v>[X]</v>
      </c>
      <c r="M41" s="42"/>
      <c r="N41" s="42" t="str">
        <f t="shared" si="15"/>
        <v xml:space="preserve">NA </v>
      </c>
      <c r="S41" s="50">
        <f t="shared" si="16"/>
        <v>5023</v>
      </c>
      <c r="T41" s="33">
        <f t="shared" si="17"/>
        <v>0</v>
      </c>
      <c r="U41" s="32" t="str">
        <f t="shared" si="18"/>
        <v>AGEC</v>
      </c>
      <c r="V41" s="33">
        <f t="shared" si="19"/>
        <v>0</v>
      </c>
      <c r="X41" s="60">
        <v>8</v>
      </c>
      <c r="Y41" s="111">
        <f t="shared" si="12"/>
        <v>4.8</v>
      </c>
      <c r="Z41" s="111">
        <f t="shared" si="13"/>
        <v>5</v>
      </c>
    </row>
    <row r="42" spans="2:26" x14ac:dyDescent="0.2">
      <c r="B42" s="75" t="s">
        <v>53</v>
      </c>
      <c r="C42" s="105">
        <v>5023</v>
      </c>
      <c r="D42" s="106" t="s">
        <v>106</v>
      </c>
      <c r="E42" s="107"/>
      <c r="F42" s="39"/>
      <c r="G42" s="39"/>
      <c r="H42" s="20"/>
      <c r="I42" s="40"/>
      <c r="J42" s="20"/>
      <c r="K42" s="40"/>
      <c r="L42" s="41" t="str">
        <f t="shared" si="14"/>
        <v>[X]</v>
      </c>
      <c r="M42" s="42"/>
      <c r="N42" s="42" t="str">
        <f t="shared" si="15"/>
        <v xml:space="preserve">NA </v>
      </c>
      <c r="S42" s="50">
        <f t="shared" si="16"/>
        <v>5023</v>
      </c>
      <c r="T42" s="33">
        <f t="shared" si="17"/>
        <v>0</v>
      </c>
      <c r="U42" s="32" t="str">
        <f t="shared" si="18"/>
        <v>AGEC</v>
      </c>
      <c r="V42" s="33">
        <f t="shared" si="19"/>
        <v>0</v>
      </c>
      <c r="X42" s="60">
        <v>9</v>
      </c>
      <c r="Y42" s="111">
        <f t="shared" si="12"/>
        <v>5.3999999999999995</v>
      </c>
      <c r="Z42" s="111">
        <f t="shared" si="13"/>
        <v>5</v>
      </c>
    </row>
    <row r="43" spans="2:26" x14ac:dyDescent="0.2">
      <c r="B43" s="75" t="s">
        <v>53</v>
      </c>
      <c r="C43" s="105">
        <v>5023</v>
      </c>
      <c r="D43" s="106" t="s">
        <v>107</v>
      </c>
      <c r="E43" s="107"/>
      <c r="F43" s="39"/>
      <c r="G43" s="39"/>
      <c r="H43" s="20"/>
      <c r="I43" s="40"/>
      <c r="J43" s="20"/>
      <c r="K43" s="40"/>
      <c r="L43" s="41" t="str">
        <f t="shared" si="14"/>
        <v>[X]</v>
      </c>
      <c r="M43" s="42"/>
      <c r="N43" s="42" t="str">
        <f t="shared" si="15"/>
        <v xml:space="preserve">NA </v>
      </c>
      <c r="S43" s="50">
        <f t="shared" si="16"/>
        <v>5023</v>
      </c>
      <c r="T43" s="33">
        <f t="shared" si="17"/>
        <v>0</v>
      </c>
      <c r="U43" s="32" t="str">
        <f t="shared" si="18"/>
        <v>AGEC</v>
      </c>
      <c r="V43" s="33">
        <f t="shared" si="19"/>
        <v>0</v>
      </c>
      <c r="X43" s="60">
        <v>10</v>
      </c>
      <c r="Y43" s="111">
        <f t="shared" si="12"/>
        <v>6</v>
      </c>
      <c r="Z43" s="111">
        <f t="shared" si="13"/>
        <v>6</v>
      </c>
    </row>
    <row r="44" spans="2:26" x14ac:dyDescent="0.2">
      <c r="B44" s="75" t="s">
        <v>53</v>
      </c>
      <c r="C44" s="105">
        <v>5023</v>
      </c>
      <c r="D44" s="106" t="s">
        <v>108</v>
      </c>
      <c r="E44" s="107"/>
      <c r="F44" s="39"/>
      <c r="G44" s="39"/>
      <c r="H44" s="20"/>
      <c r="I44" s="40"/>
      <c r="J44" s="20"/>
      <c r="K44" s="40"/>
      <c r="L44" s="41" t="str">
        <f t="shared" si="14"/>
        <v>[X]</v>
      </c>
      <c r="M44" s="42"/>
      <c r="N44" s="42" t="str">
        <f t="shared" si="15"/>
        <v xml:space="preserve">NA </v>
      </c>
      <c r="P44" s="96"/>
      <c r="Q44" s="104"/>
      <c r="S44" s="50">
        <f t="shared" si="16"/>
        <v>5023</v>
      </c>
      <c r="T44" s="33">
        <f t="shared" si="17"/>
        <v>0</v>
      </c>
      <c r="U44" s="32" t="str">
        <f t="shared" si="18"/>
        <v>AGEC</v>
      </c>
      <c r="V44" s="33">
        <f t="shared" si="19"/>
        <v>0</v>
      </c>
      <c r="X44" s="60">
        <v>11</v>
      </c>
      <c r="Y44" s="111">
        <f t="shared" si="12"/>
        <v>6.6</v>
      </c>
      <c r="Z44" s="111">
        <f t="shared" si="13"/>
        <v>7</v>
      </c>
    </row>
    <row r="45" spans="2:26" ht="13.5" thickBot="1" x14ac:dyDescent="0.25">
      <c r="B45" s="75" t="s">
        <v>53</v>
      </c>
      <c r="C45" s="105">
        <v>5023</v>
      </c>
      <c r="D45" s="106" t="s">
        <v>109</v>
      </c>
      <c r="E45" s="106"/>
      <c r="F45" s="39"/>
      <c r="G45" s="39"/>
      <c r="H45" s="20"/>
      <c r="I45" s="40"/>
      <c r="J45" s="20"/>
      <c r="K45" s="40"/>
      <c r="L45" s="41" t="str">
        <f t="shared" si="14"/>
        <v>[X]</v>
      </c>
      <c r="M45" s="42"/>
      <c r="N45" s="42" t="str">
        <f t="shared" si="15"/>
        <v xml:space="preserve">NA </v>
      </c>
      <c r="P45" s="96"/>
      <c r="Q45" s="104"/>
      <c r="S45" s="50">
        <f t="shared" si="16"/>
        <v>5023</v>
      </c>
      <c r="T45" s="33">
        <f t="shared" si="17"/>
        <v>0</v>
      </c>
      <c r="U45" s="32" t="str">
        <f t="shared" si="18"/>
        <v>AGEC</v>
      </c>
      <c r="V45" s="33">
        <f t="shared" si="19"/>
        <v>0</v>
      </c>
      <c r="X45" s="60">
        <v>12</v>
      </c>
      <c r="Y45" s="111">
        <f t="shared" si="12"/>
        <v>7.1999999999999993</v>
      </c>
      <c r="Z45" s="111">
        <f t="shared" si="13"/>
        <v>7</v>
      </c>
    </row>
    <row r="46" spans="2:26" ht="15" thickTop="1" x14ac:dyDescent="0.2">
      <c r="B46" s="116" t="s">
        <v>110</v>
      </c>
      <c r="C46" s="116"/>
      <c r="D46" s="116"/>
      <c r="E46" s="113"/>
      <c r="F46" s="30" t="s">
        <v>14</v>
      </c>
      <c r="G46" s="30" t="s">
        <v>15</v>
      </c>
      <c r="H46" s="30"/>
      <c r="I46" s="30" t="s">
        <v>16</v>
      </c>
      <c r="J46" s="30"/>
      <c r="K46" s="30" t="s">
        <v>17</v>
      </c>
      <c r="L46" s="31" t="s">
        <v>18</v>
      </c>
      <c r="M46" s="31"/>
      <c r="N46" s="31" t="s">
        <v>19</v>
      </c>
      <c r="P46" s="96"/>
      <c r="Q46" s="104"/>
      <c r="S46" s="50"/>
      <c r="T46" s="33"/>
      <c r="U46" s="32"/>
      <c r="V46" s="33"/>
    </row>
    <row r="47" spans="2:26" x14ac:dyDescent="0.2">
      <c r="B47" s="37" t="s">
        <v>24</v>
      </c>
      <c r="C47" s="38" t="s">
        <v>25</v>
      </c>
      <c r="D47" s="37" t="s">
        <v>111</v>
      </c>
      <c r="E47" s="75"/>
      <c r="F47" s="39"/>
      <c r="G47" s="39"/>
      <c r="H47" s="20"/>
      <c r="I47" s="40"/>
      <c r="J47" s="20"/>
      <c r="K47" s="40"/>
      <c r="L47" s="41" t="str">
        <f>IF(K47="","[X]",VLOOKUP(K47,$P$10:$Q$28,2,FALSE))</f>
        <v>[X]</v>
      </c>
      <c r="M47" s="42"/>
      <c r="N47" s="42" t="str">
        <f>IF(OR(L47="[X]",L47="NA"),"NA ",I47*L47)</f>
        <v xml:space="preserve">NA </v>
      </c>
      <c r="P47" s="96"/>
      <c r="Q47" s="104"/>
      <c r="S47" s="50" t="str">
        <f t="shared" ref="S47:S48" si="20">C47</f>
        <v>NUM</v>
      </c>
      <c r="T47" s="33">
        <f t="shared" ref="T47:T48" si="21">IF(AND(L47&lt;&gt;"[X]",S47&lt;5000),I47,0)</f>
        <v>0</v>
      </c>
      <c r="U47" s="32" t="str">
        <f t="shared" ref="U47:U48" si="22">B47</f>
        <v>ALPH</v>
      </c>
      <c r="V47" s="33">
        <f t="shared" ref="V47:V48" si="23">IF(AND(L47&lt;&gt;"[X]",U47="AGEC"),I47,0)</f>
        <v>0</v>
      </c>
    </row>
    <row r="48" spans="2:26" ht="13.5" thickBot="1" x14ac:dyDescent="0.25">
      <c r="B48" s="37" t="s">
        <v>24</v>
      </c>
      <c r="C48" s="38" t="s">
        <v>25</v>
      </c>
      <c r="D48" s="37" t="s">
        <v>112</v>
      </c>
      <c r="E48" s="117"/>
      <c r="F48" s="118"/>
      <c r="G48" s="118"/>
      <c r="H48" s="25"/>
      <c r="I48" s="119"/>
      <c r="J48" s="25"/>
      <c r="K48" s="119"/>
      <c r="L48" s="120" t="str">
        <f>IF(K48="","[X]",VLOOKUP(K48,$P$10:$Q$28,2,FALSE))</f>
        <v>[X]</v>
      </c>
      <c r="M48" s="68"/>
      <c r="N48" s="68" t="str">
        <f>IF(OR(L48="[X]",L48="NA"),"NA ",I48*L48)</f>
        <v xml:space="preserve">NA </v>
      </c>
      <c r="P48" s="96"/>
      <c r="Q48" s="104"/>
      <c r="S48" s="50" t="str">
        <f t="shared" si="20"/>
        <v>NUM</v>
      </c>
      <c r="T48" s="33">
        <f t="shared" si="21"/>
        <v>0</v>
      </c>
      <c r="U48" s="32" t="str">
        <f t="shared" si="22"/>
        <v>ALPH</v>
      </c>
      <c r="V48" s="33">
        <f t="shared" si="23"/>
        <v>0</v>
      </c>
    </row>
    <row r="49" spans="2:22" ht="15" thickTop="1" x14ac:dyDescent="0.2">
      <c r="B49" s="121" t="s">
        <v>113</v>
      </c>
      <c r="C49" s="121"/>
      <c r="D49" s="121"/>
      <c r="F49" s="59" t="s">
        <v>37</v>
      </c>
      <c r="G49" s="59"/>
      <c r="H49" s="122"/>
      <c r="I49" s="42">
        <f>SUMIF(L18:L48,"&gt;=0",I18:I48)</f>
        <v>0</v>
      </c>
      <c r="J49" s="64"/>
      <c r="K49" s="59" t="s">
        <v>114</v>
      </c>
      <c r="L49" s="59"/>
      <c r="M49" s="42"/>
      <c r="N49" s="42">
        <f>SUMIF(K18:K48,"T",I18:I48)</f>
        <v>0</v>
      </c>
      <c r="P49" s="96"/>
      <c r="Q49" s="104"/>
      <c r="S49" s="123" t="s">
        <v>115</v>
      </c>
      <c r="T49" s="124">
        <f>SUM(T18:T28,T30:T37,T39:T45,T47:T48)</f>
        <v>0</v>
      </c>
      <c r="U49" s="125" t="s">
        <v>116</v>
      </c>
      <c r="V49" s="124">
        <f>SUM(V18:V28,V30:V37,V39:V45,V47:V48)</f>
        <v>0</v>
      </c>
    </row>
    <row r="50" spans="2:22" x14ac:dyDescent="0.2">
      <c r="B50" s="126"/>
      <c r="C50" s="126"/>
      <c r="D50" s="126"/>
      <c r="F50" s="59" t="s">
        <v>41</v>
      </c>
      <c r="G50" s="59"/>
      <c r="H50" s="122"/>
      <c r="I50" s="42">
        <f>SUMIF(L18:L48,"&gt;1.34",I18:I48)</f>
        <v>0</v>
      </c>
      <c r="J50" s="64"/>
      <c r="K50" s="59" t="s">
        <v>117</v>
      </c>
      <c r="L50" s="59"/>
      <c r="M50" s="42"/>
      <c r="N50" s="42">
        <f>SUMIF(K18:K48,"I",I18:I48)</f>
        <v>0</v>
      </c>
      <c r="P50" s="96"/>
      <c r="Q50" s="104"/>
    </row>
    <row r="51" spans="2:22" x14ac:dyDescent="0.2">
      <c r="B51" s="126"/>
      <c r="C51" s="126"/>
      <c r="D51" s="126"/>
      <c r="F51" s="59" t="s">
        <v>45</v>
      </c>
      <c r="G51" s="59"/>
      <c r="H51" s="122"/>
      <c r="I51" s="43">
        <f>SUMPRODUCT(I18:I48,L18:L48)</f>
        <v>0</v>
      </c>
      <c r="J51" s="64"/>
      <c r="K51" s="59" t="s">
        <v>118</v>
      </c>
      <c r="L51" s="59"/>
      <c r="M51" s="42"/>
      <c r="N51" s="42">
        <f>SUMIF(K18:K45,"S",I18:I45)</f>
        <v>0</v>
      </c>
      <c r="P51" s="96"/>
      <c r="Q51" s="104"/>
    </row>
    <row r="52" spans="2:22" x14ac:dyDescent="0.2">
      <c r="B52" s="126"/>
      <c r="C52" s="126"/>
      <c r="D52" s="126"/>
      <c r="F52" s="59" t="s">
        <v>38</v>
      </c>
      <c r="G52" s="59"/>
      <c r="H52" s="122"/>
      <c r="I52" s="43" t="str">
        <f>IF(I49=0,"NA",I51/I49)</f>
        <v>NA</v>
      </c>
      <c r="J52" s="64"/>
      <c r="K52" s="127" t="s">
        <v>119</v>
      </c>
      <c r="L52" s="127"/>
      <c r="M52" s="42"/>
      <c r="N52" s="128">
        <f>I50+I53+N49+N50+N51</f>
        <v>0</v>
      </c>
      <c r="P52" s="96"/>
      <c r="Q52" s="104"/>
    </row>
    <row r="53" spans="2:22" x14ac:dyDescent="0.2">
      <c r="B53" s="126"/>
      <c r="C53" s="126"/>
      <c r="D53" s="126"/>
      <c r="F53" s="129" t="s">
        <v>120</v>
      </c>
      <c r="G53" s="129"/>
      <c r="H53" s="122"/>
      <c r="I53" s="128">
        <f>SUMIF(K18:K48,"E",I18:I48)</f>
        <v>0</v>
      </c>
      <c r="J53" s="64"/>
      <c r="K53" s="129" t="s">
        <v>121</v>
      </c>
      <c r="L53" s="129"/>
      <c r="M53" s="10"/>
      <c r="N53" s="42">
        <f>V49</f>
        <v>0</v>
      </c>
      <c r="P53" s="96"/>
      <c r="Q53" s="104"/>
    </row>
    <row r="54" spans="2:22" ht="13.5" thickBot="1" x14ac:dyDescent="0.25">
      <c r="B54" s="66"/>
      <c r="C54" s="66"/>
      <c r="D54" s="66"/>
      <c r="E54" s="66"/>
      <c r="F54" s="130" t="s">
        <v>122</v>
      </c>
      <c r="G54" s="130"/>
      <c r="H54" s="66"/>
      <c r="I54" s="68">
        <f>T49</f>
        <v>0</v>
      </c>
      <c r="J54" s="68"/>
      <c r="K54" s="66"/>
      <c r="L54" s="66"/>
      <c r="M54" s="66"/>
      <c r="N54" s="66"/>
      <c r="P54" s="96"/>
      <c r="Q54" s="104"/>
    </row>
    <row r="55" spans="2:22" ht="13.5" thickTop="1" x14ac:dyDescent="0.2">
      <c r="P55" s="96"/>
      <c r="Q55" s="104"/>
    </row>
    <row r="56" spans="2:22" ht="14.25" x14ac:dyDescent="0.2">
      <c r="B56" s="131" t="s">
        <v>123</v>
      </c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3"/>
      <c r="P56" s="96"/>
      <c r="Q56" s="104"/>
    </row>
    <row r="57" spans="2:22" ht="14.25" x14ac:dyDescent="0.2">
      <c r="B57" s="134" t="s">
        <v>124</v>
      </c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6"/>
      <c r="P57" s="96"/>
      <c r="Q57" s="104"/>
    </row>
    <row r="58" spans="2:22" ht="14.25" x14ac:dyDescent="0.2">
      <c r="B58" s="137" t="s">
        <v>125</v>
      </c>
      <c r="C58" s="138"/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9"/>
      <c r="P58" s="96"/>
      <c r="Q58" s="104"/>
    </row>
    <row r="59" spans="2:22" ht="14.25" x14ac:dyDescent="0.2">
      <c r="B59" s="140" t="s">
        <v>126</v>
      </c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2"/>
      <c r="P59" s="96"/>
      <c r="Q59" s="104"/>
    </row>
    <row r="60" spans="2:22" ht="14.25" x14ac:dyDescent="0.2">
      <c r="B60" s="143"/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P60" s="96"/>
      <c r="Q60" s="104"/>
    </row>
    <row r="61" spans="2:22" x14ac:dyDescent="0.2">
      <c r="B61" s="144" t="s">
        <v>127</v>
      </c>
      <c r="C61" s="144"/>
      <c r="D61" s="144"/>
      <c r="E61" s="144"/>
      <c r="F61" s="144"/>
      <c r="I61" s="145" t="s">
        <v>128</v>
      </c>
      <c r="J61" s="146"/>
      <c r="K61" s="146"/>
      <c r="L61" s="146"/>
      <c r="M61" s="146"/>
      <c r="N61" s="146"/>
      <c r="P61" s="96"/>
      <c r="Q61" s="104"/>
    </row>
    <row r="62" spans="2:22" x14ac:dyDescent="0.2">
      <c r="B62" s="51"/>
      <c r="C62" s="51"/>
      <c r="D62" s="51"/>
      <c r="E62" s="51"/>
      <c r="F62" s="51"/>
      <c r="I62" s="51"/>
      <c r="J62" s="51"/>
      <c r="K62" s="51"/>
      <c r="L62" s="51"/>
      <c r="M62" s="51"/>
      <c r="N62" s="51"/>
    </row>
    <row r="63" spans="2:22" x14ac:dyDescent="0.2">
      <c r="B63" s="114" t="s">
        <v>129</v>
      </c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</row>
    <row r="64" spans="2:22" x14ac:dyDescent="0.2">
      <c r="B64" s="115"/>
      <c r="C64" s="115"/>
      <c r="D64" s="115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2:33" ht="13.5" thickBot="1" x14ac:dyDescent="0.25"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W65" s="66"/>
      <c r="X65" s="147" t="s">
        <v>130</v>
      </c>
      <c r="Y65" s="25" t="s">
        <v>131</v>
      </c>
      <c r="Z65" s="25" t="s">
        <v>132</v>
      </c>
      <c r="AA65" s="25" t="s">
        <v>133</v>
      </c>
      <c r="AB65" s="25" t="s">
        <v>134</v>
      </c>
      <c r="AC65" s="25" t="s">
        <v>135</v>
      </c>
      <c r="AD65" s="25" t="s">
        <v>136</v>
      </c>
      <c r="AE65" s="25" t="s">
        <v>137</v>
      </c>
      <c r="AF65" s="148" t="s">
        <v>138</v>
      </c>
      <c r="AG65" s="149" t="s">
        <v>139</v>
      </c>
    </row>
    <row r="66" spans="2:33" ht="13.5" thickTop="1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X66" s="60"/>
      <c r="Y66" s="60"/>
      <c r="Z66" s="60"/>
      <c r="AA66" s="60"/>
      <c r="AB66" s="60"/>
      <c r="AC66" s="60"/>
      <c r="AD66" s="60"/>
      <c r="AE66" s="60"/>
      <c r="AF66" s="60"/>
    </row>
    <row r="67" spans="2:33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X67" s="150" t="s">
        <v>140</v>
      </c>
      <c r="Y67" s="151" t="s">
        <v>28</v>
      </c>
      <c r="Z67" s="151">
        <v>20</v>
      </c>
      <c r="AA67" s="60" t="s">
        <v>141</v>
      </c>
      <c r="AB67" s="152">
        <v>10</v>
      </c>
      <c r="AC67" s="153" t="s">
        <v>142</v>
      </c>
      <c r="AD67" s="60">
        <v>20</v>
      </c>
      <c r="AE67" s="60" t="s">
        <v>143</v>
      </c>
      <c r="AF67" s="60">
        <v>10</v>
      </c>
      <c r="AG67" s="60" t="s">
        <v>28</v>
      </c>
    </row>
    <row r="68" spans="2:33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X68" s="150" t="s">
        <v>140</v>
      </c>
      <c r="Y68" s="151" t="s">
        <v>28</v>
      </c>
      <c r="Z68" s="151">
        <v>19</v>
      </c>
      <c r="AA68" s="60" t="s">
        <v>141</v>
      </c>
      <c r="AB68" s="152">
        <v>10</v>
      </c>
      <c r="AC68" s="153" t="s">
        <v>142</v>
      </c>
      <c r="AD68" s="60">
        <v>19</v>
      </c>
      <c r="AE68" s="60" t="s">
        <v>143</v>
      </c>
      <c r="AF68" s="60">
        <v>10</v>
      </c>
      <c r="AG68" s="60" t="s">
        <v>28</v>
      </c>
    </row>
    <row r="69" spans="2:33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X69" s="150" t="s">
        <v>144</v>
      </c>
      <c r="Y69" s="151" t="s">
        <v>28</v>
      </c>
      <c r="Z69" s="151">
        <v>18</v>
      </c>
      <c r="AA69" s="152">
        <v>1</v>
      </c>
      <c r="AB69" s="152">
        <v>9.5</v>
      </c>
      <c r="AC69" s="153" t="s">
        <v>145</v>
      </c>
      <c r="AD69" s="60">
        <v>18</v>
      </c>
      <c r="AE69" s="60">
        <v>30</v>
      </c>
      <c r="AF69" s="60">
        <v>9</v>
      </c>
      <c r="AG69" s="60" t="s">
        <v>28</v>
      </c>
    </row>
    <row r="70" spans="2:33" x14ac:dyDescent="0.2">
      <c r="X70" s="150" t="s">
        <v>146</v>
      </c>
      <c r="Y70" s="151" t="s">
        <v>28</v>
      </c>
      <c r="Z70" s="151">
        <v>17</v>
      </c>
      <c r="AA70" s="152">
        <v>1.3</v>
      </c>
      <c r="AB70" s="152">
        <v>9</v>
      </c>
      <c r="AC70" s="153" t="s">
        <v>147</v>
      </c>
      <c r="AD70" s="60">
        <v>17</v>
      </c>
      <c r="AE70" s="60">
        <v>29</v>
      </c>
      <c r="AF70" s="60"/>
      <c r="AG70" s="60" t="s">
        <v>28</v>
      </c>
    </row>
    <row r="71" spans="2:33" x14ac:dyDescent="0.2">
      <c r="X71" s="150" t="s">
        <v>148</v>
      </c>
      <c r="Y71" s="151" t="s">
        <v>28</v>
      </c>
      <c r="Z71" s="151">
        <v>16</v>
      </c>
      <c r="AA71" s="152">
        <v>1.7</v>
      </c>
      <c r="AB71" s="152">
        <v>8.5</v>
      </c>
      <c r="AC71" s="152" t="s">
        <v>149</v>
      </c>
      <c r="AD71" s="60">
        <v>16</v>
      </c>
      <c r="AE71" s="60">
        <v>28</v>
      </c>
      <c r="AF71" s="60">
        <v>8</v>
      </c>
      <c r="AG71" s="154" t="s">
        <v>28</v>
      </c>
    </row>
    <row r="72" spans="2:33" x14ac:dyDescent="0.2">
      <c r="X72" s="150" t="s">
        <v>150</v>
      </c>
      <c r="Y72" s="151" t="s">
        <v>31</v>
      </c>
      <c r="Z72" s="151">
        <v>15</v>
      </c>
      <c r="AA72" s="152">
        <v>2</v>
      </c>
      <c r="AB72" s="152">
        <v>8</v>
      </c>
      <c r="AC72" s="153" t="s">
        <v>151</v>
      </c>
      <c r="AD72" s="60">
        <v>15</v>
      </c>
      <c r="AE72" s="60">
        <v>27</v>
      </c>
      <c r="AF72" s="60"/>
      <c r="AG72" s="60" t="s">
        <v>31</v>
      </c>
    </row>
    <row r="73" spans="2:33" x14ac:dyDescent="0.2">
      <c r="X73" s="150" t="s">
        <v>152</v>
      </c>
      <c r="Y73" s="151" t="s">
        <v>34</v>
      </c>
      <c r="Z73" s="151">
        <v>14</v>
      </c>
      <c r="AA73" s="152">
        <v>2.2999999999999998</v>
      </c>
      <c r="AB73" s="152">
        <v>7.5</v>
      </c>
      <c r="AC73" s="153" t="s">
        <v>153</v>
      </c>
      <c r="AD73" s="60">
        <v>14</v>
      </c>
      <c r="AE73" s="60">
        <v>26</v>
      </c>
      <c r="AF73" s="60">
        <v>7</v>
      </c>
      <c r="AG73" s="60" t="s">
        <v>34</v>
      </c>
    </row>
    <row r="74" spans="2:33" x14ac:dyDescent="0.2">
      <c r="X74" s="150" t="s">
        <v>154</v>
      </c>
      <c r="Y74" s="151" t="s">
        <v>39</v>
      </c>
      <c r="Z74" s="151">
        <v>13</v>
      </c>
      <c r="AA74" s="152">
        <v>2.7</v>
      </c>
      <c r="AB74" s="152">
        <v>7</v>
      </c>
      <c r="AC74" s="153" t="s">
        <v>155</v>
      </c>
      <c r="AD74" s="60">
        <v>13</v>
      </c>
      <c r="AE74" s="60">
        <v>25</v>
      </c>
      <c r="AF74" s="60"/>
      <c r="AG74" s="60" t="s">
        <v>39</v>
      </c>
    </row>
    <row r="75" spans="2:33" x14ac:dyDescent="0.2">
      <c r="X75" s="150" t="s">
        <v>156</v>
      </c>
      <c r="Y75" s="151" t="s">
        <v>43</v>
      </c>
      <c r="Z75" s="151">
        <v>12</v>
      </c>
      <c r="AA75" s="152" t="s">
        <v>157</v>
      </c>
      <c r="AB75" s="152">
        <v>6.5</v>
      </c>
      <c r="AC75" s="152" t="s">
        <v>158</v>
      </c>
      <c r="AD75" s="60">
        <v>12</v>
      </c>
      <c r="AE75" s="60">
        <v>24</v>
      </c>
      <c r="AF75" s="60">
        <v>6</v>
      </c>
      <c r="AG75" s="60" t="s">
        <v>43</v>
      </c>
    </row>
    <row r="76" spans="2:33" x14ac:dyDescent="0.2">
      <c r="X76" s="150" t="s">
        <v>159</v>
      </c>
      <c r="Y76" s="151" t="s">
        <v>47</v>
      </c>
      <c r="Z76" s="151">
        <v>11</v>
      </c>
      <c r="AA76" s="152">
        <v>3.7</v>
      </c>
      <c r="AB76" s="60" t="s">
        <v>160</v>
      </c>
      <c r="AC76" s="153" t="s">
        <v>161</v>
      </c>
      <c r="AD76" s="60">
        <v>11</v>
      </c>
      <c r="AE76" s="60" t="s">
        <v>162</v>
      </c>
      <c r="AF76" s="60"/>
      <c r="AG76" s="60" t="s">
        <v>47</v>
      </c>
    </row>
    <row r="77" spans="2:33" x14ac:dyDescent="0.2">
      <c r="X77" s="150" t="s">
        <v>163</v>
      </c>
      <c r="Y77" s="151" t="s">
        <v>164</v>
      </c>
      <c r="Z77" s="151">
        <v>10</v>
      </c>
      <c r="AA77" s="152">
        <v>4</v>
      </c>
      <c r="AB77" s="152">
        <v>5</v>
      </c>
      <c r="AC77" s="153" t="s">
        <v>165</v>
      </c>
      <c r="AD77" s="60">
        <v>10</v>
      </c>
      <c r="AE77" s="60" t="s">
        <v>166</v>
      </c>
      <c r="AF77" s="60">
        <v>5</v>
      </c>
      <c r="AG77" s="60" t="s">
        <v>51</v>
      </c>
    </row>
    <row r="78" spans="2:33" x14ac:dyDescent="0.2">
      <c r="X78" s="150" t="s">
        <v>167</v>
      </c>
      <c r="Y78" s="60" t="s">
        <v>168</v>
      </c>
      <c r="Z78" s="60" t="s">
        <v>169</v>
      </c>
      <c r="AA78" s="60" t="s">
        <v>170</v>
      </c>
      <c r="AB78" s="60" t="s">
        <v>171</v>
      </c>
      <c r="AC78" s="153" t="s">
        <v>172</v>
      </c>
      <c r="AD78" s="60" t="s">
        <v>169</v>
      </c>
      <c r="AE78" s="60"/>
      <c r="AF78" s="60"/>
      <c r="AG78" s="60" t="s">
        <v>173</v>
      </c>
    </row>
    <row r="79" spans="2:33" x14ac:dyDescent="0.2">
      <c r="X79" s="60"/>
      <c r="Y79" s="60" t="s">
        <v>174</v>
      </c>
      <c r="Z79" s="60">
        <v>9</v>
      </c>
      <c r="AA79" s="60"/>
      <c r="AB79" s="60"/>
      <c r="AC79" s="60"/>
      <c r="AD79" s="60"/>
      <c r="AE79" s="60">
        <v>17</v>
      </c>
      <c r="AF79" s="60"/>
      <c r="AG79" s="60"/>
    </row>
    <row r="80" spans="2:33" x14ac:dyDescent="0.2">
      <c r="X80" s="60"/>
      <c r="Y80" s="60" t="s">
        <v>175</v>
      </c>
      <c r="Z80" s="60">
        <v>8</v>
      </c>
      <c r="AA80" s="60"/>
      <c r="AB80" s="60"/>
      <c r="AC80" s="60"/>
      <c r="AD80" s="60"/>
      <c r="AE80" s="60">
        <v>16</v>
      </c>
      <c r="AF80" s="60">
        <v>5</v>
      </c>
      <c r="AG80" s="60"/>
    </row>
    <row r="81" spans="23:38" x14ac:dyDescent="0.2">
      <c r="X81" s="60"/>
      <c r="Y81" s="60" t="s">
        <v>67</v>
      </c>
      <c r="Z81" s="60">
        <v>7</v>
      </c>
      <c r="AA81" s="60"/>
      <c r="AB81" s="60"/>
      <c r="AC81" s="60"/>
      <c r="AD81" s="60"/>
      <c r="AE81" s="60">
        <v>15</v>
      </c>
      <c r="AF81" s="60"/>
      <c r="AG81" s="60"/>
    </row>
    <row r="82" spans="23:38" x14ac:dyDescent="0.2">
      <c r="X82" s="60"/>
      <c r="Y82" s="60" t="s">
        <v>67</v>
      </c>
      <c r="Z82" s="60">
        <v>6</v>
      </c>
      <c r="AA82" s="60"/>
      <c r="AB82" s="60"/>
      <c r="AC82" s="60"/>
      <c r="AD82" s="60"/>
      <c r="AE82" s="60">
        <v>14</v>
      </c>
      <c r="AF82" s="60">
        <v>3</v>
      </c>
      <c r="AG82" s="60"/>
    </row>
    <row r="83" spans="23:38" x14ac:dyDescent="0.2">
      <c r="X83" s="60"/>
      <c r="Y83" s="60" t="s">
        <v>67</v>
      </c>
      <c r="Z83" s="60">
        <v>5</v>
      </c>
      <c r="AA83" s="60"/>
      <c r="AB83" s="60"/>
      <c r="AC83" s="60"/>
      <c r="AD83" s="60"/>
      <c r="AE83" s="60">
        <v>13</v>
      </c>
      <c r="AF83" s="60"/>
      <c r="AG83" s="60"/>
    </row>
    <row r="84" spans="23:38" x14ac:dyDescent="0.2">
      <c r="X84" s="60"/>
      <c r="Y84" s="60" t="s">
        <v>67</v>
      </c>
      <c r="Z84" s="60">
        <v>4</v>
      </c>
      <c r="AA84" s="60"/>
      <c r="AB84" s="60"/>
      <c r="AC84" s="60"/>
      <c r="AD84" s="60"/>
      <c r="AE84" s="60">
        <v>12</v>
      </c>
      <c r="AF84" s="60">
        <v>2</v>
      </c>
      <c r="AG84" s="60"/>
    </row>
    <row r="85" spans="23:38" x14ac:dyDescent="0.2">
      <c r="X85" s="60"/>
      <c r="Y85" s="60" t="s">
        <v>67</v>
      </c>
      <c r="Z85" s="60">
        <v>3</v>
      </c>
      <c r="AA85" s="60"/>
      <c r="AB85" s="60"/>
      <c r="AC85" s="60"/>
      <c r="AD85" s="60"/>
      <c r="AE85" s="60">
        <v>11</v>
      </c>
      <c r="AF85" s="60"/>
      <c r="AG85" s="60"/>
    </row>
    <row r="86" spans="23:38" x14ac:dyDescent="0.2">
      <c r="X86" s="60"/>
      <c r="Y86" s="60" t="s">
        <v>67</v>
      </c>
      <c r="Z86" s="60">
        <v>2</v>
      </c>
      <c r="AA86" s="60"/>
      <c r="AB86" s="60"/>
      <c r="AC86" s="60"/>
      <c r="AD86" s="60"/>
      <c r="AE86" s="60"/>
      <c r="AF86" s="60">
        <v>1</v>
      </c>
      <c r="AG86" s="60"/>
    </row>
    <row r="87" spans="23:38" x14ac:dyDescent="0.2">
      <c r="X87" s="60"/>
      <c r="Y87" s="60" t="s">
        <v>67</v>
      </c>
      <c r="Z87" s="60">
        <v>1</v>
      </c>
      <c r="AA87" s="60"/>
      <c r="AB87" s="60"/>
      <c r="AC87" s="60"/>
      <c r="AD87" s="60"/>
      <c r="AE87" s="60"/>
      <c r="AF87" s="60"/>
      <c r="AG87" s="60"/>
    </row>
    <row r="88" spans="23:38" x14ac:dyDescent="0.2">
      <c r="X88" s="29"/>
      <c r="Y88" s="29" t="s">
        <v>67</v>
      </c>
      <c r="Z88" s="29">
        <v>0</v>
      </c>
      <c r="AA88" s="29"/>
      <c r="AB88" s="29"/>
      <c r="AC88" s="29"/>
      <c r="AD88" s="29"/>
      <c r="AE88" s="29"/>
      <c r="AF88" s="29">
        <v>0</v>
      </c>
      <c r="AG88" s="29"/>
    </row>
    <row r="89" spans="23:38" x14ac:dyDescent="0.2">
      <c r="X89" s="155" t="s">
        <v>176</v>
      </c>
      <c r="Y89" s="155"/>
      <c r="Z89" s="155"/>
      <c r="AA89" s="155"/>
      <c r="AB89" s="155"/>
      <c r="AC89" s="155"/>
      <c r="AD89" s="155"/>
      <c r="AE89" s="155"/>
      <c r="AF89" s="155"/>
      <c r="AG89" t="s">
        <v>177</v>
      </c>
    </row>
    <row r="90" spans="23:38" x14ac:dyDescent="0.2">
      <c r="X90" s="144" t="s">
        <v>178</v>
      </c>
      <c r="Y90" s="144"/>
      <c r="Z90" s="144"/>
      <c r="AA90" s="144"/>
      <c r="AB90" s="144"/>
      <c r="AC90" s="144"/>
      <c r="AD90" s="144"/>
      <c r="AE90" s="144"/>
      <c r="AF90" s="144"/>
      <c r="AG90" s="144"/>
    </row>
    <row r="91" spans="23:38" ht="13.5" thickBot="1" x14ac:dyDescent="0.25">
      <c r="X91" s="156" t="s">
        <v>179</v>
      </c>
      <c r="Y91" s="156"/>
      <c r="Z91" s="156"/>
      <c r="AA91" s="156"/>
      <c r="AB91" s="156"/>
      <c r="AC91" s="156"/>
      <c r="AD91" s="156"/>
      <c r="AE91" s="156"/>
      <c r="AF91" s="156"/>
      <c r="AG91" s="156"/>
    </row>
    <row r="92" spans="23:38" ht="13.5" thickTop="1" x14ac:dyDescent="0.2">
      <c r="X92" s="10"/>
      <c r="Y92" s="10"/>
      <c r="Z92" s="10"/>
      <c r="AA92" s="10"/>
      <c r="AB92" s="10"/>
      <c r="AC92" s="10"/>
      <c r="AD92" s="10"/>
      <c r="AE92" s="10"/>
      <c r="AF92" s="10"/>
      <c r="AG92" s="10"/>
    </row>
    <row r="94" spans="23:38" x14ac:dyDescent="0.2">
      <c r="W94" t="s">
        <v>180</v>
      </c>
      <c r="AB94" s="157" t="s">
        <v>181</v>
      </c>
    </row>
    <row r="95" spans="23:38" x14ac:dyDescent="0.2">
      <c r="W95" s="158" t="s">
        <v>182</v>
      </c>
      <c r="X95" s="159"/>
      <c r="Y95" s="159"/>
      <c r="Z95" s="158" t="s">
        <v>183</v>
      </c>
      <c r="AA95" s="159"/>
      <c r="AB95" s="159"/>
      <c r="AC95" s="159"/>
      <c r="AD95" s="159"/>
      <c r="AE95" s="159"/>
      <c r="AF95" s="159"/>
      <c r="AG95" s="159"/>
      <c r="AH95" s="159"/>
      <c r="AI95" s="159"/>
      <c r="AJ95" s="159"/>
      <c r="AK95" s="159"/>
      <c r="AL95" s="159"/>
    </row>
    <row r="96" spans="23:38" x14ac:dyDescent="0.2">
      <c r="W96" s="88" t="s">
        <v>184</v>
      </c>
      <c r="X96" s="51"/>
      <c r="Y96" s="51"/>
      <c r="Z96" s="51"/>
      <c r="AA96" s="51"/>
      <c r="AB96" s="51"/>
      <c r="AC96" s="51"/>
      <c r="AD96" s="109" t="s">
        <v>95</v>
      </c>
      <c r="AE96" s="51"/>
      <c r="AF96" s="88" t="s">
        <v>185</v>
      </c>
      <c r="AG96" s="51"/>
      <c r="AH96" s="51"/>
      <c r="AI96" s="51"/>
      <c r="AJ96" s="51"/>
      <c r="AK96" s="51"/>
      <c r="AL96" s="51"/>
    </row>
    <row r="97" spans="23:38" x14ac:dyDescent="0.2">
      <c r="W97" s="160" t="s">
        <v>186</v>
      </c>
      <c r="X97" s="161"/>
      <c r="Y97" s="161"/>
      <c r="Z97" s="161"/>
      <c r="AA97" s="161"/>
      <c r="AB97" s="161"/>
      <c r="AC97" s="161"/>
      <c r="AD97" s="162">
        <v>5</v>
      </c>
      <c r="AE97" s="161" t="s">
        <v>28</v>
      </c>
      <c r="AF97" s="160" t="s">
        <v>187</v>
      </c>
    </row>
    <row r="98" spans="23:38" x14ac:dyDescent="0.2">
      <c r="W98" s="160" t="s">
        <v>188</v>
      </c>
      <c r="X98" s="161"/>
      <c r="Y98" s="161"/>
      <c r="Z98" s="161"/>
      <c r="AA98" s="161"/>
      <c r="AB98" s="161"/>
      <c r="AC98" s="161"/>
      <c r="AD98" s="162">
        <v>5</v>
      </c>
      <c r="AE98" s="161"/>
      <c r="AF98" s="160" t="s">
        <v>189</v>
      </c>
    </row>
    <row r="99" spans="23:38" x14ac:dyDescent="0.2">
      <c r="W99" s="160" t="s">
        <v>190</v>
      </c>
      <c r="X99" s="161"/>
      <c r="Y99" s="161"/>
      <c r="Z99" s="161"/>
      <c r="AA99" s="161"/>
      <c r="AB99" s="161"/>
      <c r="AC99" s="161"/>
      <c r="AD99" s="162">
        <v>5</v>
      </c>
      <c r="AE99" s="161"/>
      <c r="AF99" s="160" t="s">
        <v>191</v>
      </c>
    </row>
    <row r="100" spans="23:38" x14ac:dyDescent="0.2">
      <c r="W100" s="160" t="s">
        <v>192</v>
      </c>
      <c r="X100" s="161"/>
      <c r="Y100" s="161"/>
      <c r="Z100" s="161"/>
      <c r="AA100" s="161"/>
      <c r="AB100" s="161"/>
      <c r="AC100" s="161"/>
      <c r="AD100" s="162">
        <v>5</v>
      </c>
      <c r="AE100" s="161" t="s">
        <v>28</v>
      </c>
      <c r="AF100" s="160" t="s">
        <v>193</v>
      </c>
    </row>
    <row r="101" spans="23:38" x14ac:dyDescent="0.2">
      <c r="W101" s="160" t="s">
        <v>107</v>
      </c>
      <c r="X101" s="161"/>
      <c r="Y101" s="161"/>
      <c r="Z101" s="161"/>
      <c r="AA101" s="161"/>
      <c r="AB101" s="161"/>
      <c r="AC101" s="161"/>
      <c r="AD101" s="162">
        <v>5</v>
      </c>
      <c r="AE101" s="161"/>
      <c r="AF101" s="160" t="s">
        <v>194</v>
      </c>
    </row>
    <row r="102" spans="23:38" x14ac:dyDescent="0.2">
      <c r="W102" s="160" t="s">
        <v>195</v>
      </c>
      <c r="X102" s="161"/>
      <c r="Y102" s="161"/>
      <c r="Z102" s="161"/>
      <c r="AA102" s="161"/>
      <c r="AB102" s="161"/>
      <c r="AC102" s="161"/>
      <c r="AD102" s="162">
        <v>5</v>
      </c>
      <c r="AE102" s="161" t="s">
        <v>28</v>
      </c>
      <c r="AF102" s="160" t="s">
        <v>196</v>
      </c>
    </row>
    <row r="103" spans="23:38" x14ac:dyDescent="0.2">
      <c r="W103" s="160" t="s">
        <v>109</v>
      </c>
      <c r="X103" s="161"/>
      <c r="Y103" s="161"/>
      <c r="Z103" s="161"/>
      <c r="AA103" s="161"/>
      <c r="AB103" s="161"/>
      <c r="AC103" s="161"/>
      <c r="AD103" s="162">
        <v>5</v>
      </c>
      <c r="AE103" s="161" t="s">
        <v>28</v>
      </c>
      <c r="AF103" s="160" t="s">
        <v>197</v>
      </c>
    </row>
    <row r="104" spans="23:38" x14ac:dyDescent="0.2">
      <c r="AD104" s="60"/>
    </row>
    <row r="105" spans="23:38" x14ac:dyDescent="0.2">
      <c r="W105" s="163"/>
      <c r="X105" s="163"/>
      <c r="Y105" s="163"/>
      <c r="Z105" s="163"/>
      <c r="AA105" s="163"/>
      <c r="AB105" s="163"/>
      <c r="AC105" s="163"/>
      <c r="AD105" s="154"/>
    </row>
    <row r="106" spans="23:38" x14ac:dyDescent="0.2">
      <c r="W106" s="88" t="s">
        <v>198</v>
      </c>
      <c r="X106" s="88"/>
      <c r="Y106" s="88"/>
      <c r="Z106" s="88"/>
      <c r="AA106" s="88"/>
      <c r="AB106" s="88"/>
      <c r="AC106" s="88"/>
      <c r="AD106" s="109"/>
      <c r="AE106" s="51"/>
      <c r="AF106" s="51"/>
      <c r="AG106" s="51"/>
      <c r="AH106" s="51"/>
      <c r="AI106" s="51"/>
      <c r="AJ106" s="51"/>
      <c r="AK106" s="51"/>
      <c r="AL106" s="51"/>
    </row>
    <row r="107" spans="23:38" x14ac:dyDescent="0.2">
      <c r="W107" s="160" t="s">
        <v>199</v>
      </c>
      <c r="X107" s="164"/>
      <c r="Y107" s="161"/>
      <c r="Z107" s="161"/>
      <c r="AA107" s="165"/>
      <c r="AB107" s="165"/>
      <c r="AC107" s="161"/>
      <c r="AD107" s="166">
        <v>3</v>
      </c>
      <c r="AE107" s="161" t="s">
        <v>28</v>
      </c>
      <c r="AF107" s="160" t="s">
        <v>200</v>
      </c>
    </row>
    <row r="108" spans="23:38" x14ac:dyDescent="0.2">
      <c r="W108" s="160" t="s">
        <v>201</v>
      </c>
      <c r="X108" s="164"/>
      <c r="Y108" s="161"/>
      <c r="Z108" s="161"/>
      <c r="AA108" s="165"/>
      <c r="AB108" s="165"/>
      <c r="AC108" s="161"/>
      <c r="AD108" s="166">
        <v>5</v>
      </c>
      <c r="AE108" s="161"/>
      <c r="AF108" s="160" t="s">
        <v>202</v>
      </c>
    </row>
    <row r="109" spans="23:38" x14ac:dyDescent="0.2">
      <c r="W109" s="160" t="s">
        <v>203</v>
      </c>
      <c r="X109" s="164"/>
      <c r="Y109" s="161"/>
      <c r="Z109" s="161"/>
      <c r="AA109" s="165"/>
      <c r="AB109" s="165"/>
      <c r="AC109" s="161"/>
      <c r="AD109" s="166">
        <v>4</v>
      </c>
      <c r="AE109" s="161"/>
      <c r="AF109" s="160" t="s">
        <v>200</v>
      </c>
    </row>
    <row r="110" spans="23:38" x14ac:dyDescent="0.2">
      <c r="W110" s="160" t="s">
        <v>204</v>
      </c>
      <c r="X110" s="164"/>
      <c r="Y110" s="161"/>
      <c r="Z110" s="161"/>
      <c r="AA110" s="165"/>
      <c r="AB110" s="165"/>
      <c r="AC110" s="161"/>
      <c r="AD110" s="166">
        <v>5</v>
      </c>
      <c r="AE110" s="161"/>
      <c r="AF110" s="160" t="s">
        <v>200</v>
      </c>
    </row>
    <row r="111" spans="23:38" x14ac:dyDescent="0.2">
      <c r="W111" s="160" t="s">
        <v>98</v>
      </c>
      <c r="X111" s="164"/>
      <c r="Y111" s="161"/>
      <c r="Z111" s="161"/>
      <c r="AA111" s="165"/>
      <c r="AB111" s="165"/>
      <c r="AC111" s="161"/>
      <c r="AD111" s="166">
        <v>4</v>
      </c>
      <c r="AE111" s="161"/>
      <c r="AF111" s="160" t="s">
        <v>205</v>
      </c>
    </row>
    <row r="112" spans="23:38" x14ac:dyDescent="0.2">
      <c r="W112" s="160" t="s">
        <v>206</v>
      </c>
      <c r="X112" s="164"/>
      <c r="Y112" s="161"/>
      <c r="Z112" s="161"/>
      <c r="AA112" s="165"/>
      <c r="AB112" s="165"/>
      <c r="AC112" s="161"/>
      <c r="AD112" s="166">
        <v>4</v>
      </c>
      <c r="AE112" s="161"/>
      <c r="AF112" s="160" t="s">
        <v>207</v>
      </c>
    </row>
    <row r="113" spans="23:35" x14ac:dyDescent="0.2">
      <c r="W113" s="160" t="s">
        <v>208</v>
      </c>
      <c r="X113" s="164"/>
      <c r="Y113" s="161"/>
      <c r="Z113" s="161"/>
      <c r="AA113" s="165"/>
      <c r="AB113" s="165"/>
      <c r="AC113" s="161"/>
      <c r="AD113" s="166">
        <v>5</v>
      </c>
      <c r="AE113" s="161"/>
      <c r="AF113" s="160" t="s">
        <v>209</v>
      </c>
    </row>
    <row r="114" spans="23:35" x14ac:dyDescent="0.2">
      <c r="W114" s="160" t="s">
        <v>210</v>
      </c>
      <c r="X114" s="161"/>
      <c r="Y114" s="161"/>
      <c r="Z114" s="161"/>
      <c r="AA114" s="167"/>
      <c r="AB114" s="167"/>
      <c r="AC114" s="161"/>
      <c r="AD114" s="166">
        <v>5</v>
      </c>
      <c r="AE114" s="161"/>
      <c r="AF114" s="160" t="s">
        <v>211</v>
      </c>
      <c r="AG114" s="163"/>
      <c r="AH114" s="163"/>
      <c r="AI114" s="163"/>
    </row>
    <row r="115" spans="23:35" x14ac:dyDescent="0.2">
      <c r="W115" s="160"/>
      <c r="X115" s="161"/>
      <c r="Y115" s="161"/>
      <c r="Z115" s="161"/>
      <c r="AA115" s="167"/>
      <c r="AB115" s="167"/>
      <c r="AC115" s="161"/>
      <c r="AD115" s="166"/>
      <c r="AE115" s="161"/>
      <c r="AF115" s="160"/>
      <c r="AG115" s="163"/>
      <c r="AH115" s="163"/>
      <c r="AI115" s="163"/>
    </row>
    <row r="116" spans="23:35" x14ac:dyDescent="0.2">
      <c r="W116" s="160" t="s">
        <v>212</v>
      </c>
      <c r="X116" s="161"/>
      <c r="Y116" s="161"/>
      <c r="Z116" s="161"/>
      <c r="AA116" s="167"/>
      <c r="AB116" s="167"/>
      <c r="AC116" s="161"/>
      <c r="AD116" s="166"/>
      <c r="AE116" s="161"/>
      <c r="AF116" s="160"/>
      <c r="AG116" s="163"/>
      <c r="AH116" s="163"/>
      <c r="AI116" s="163"/>
    </row>
    <row r="117" spans="23:35" x14ac:dyDescent="0.2">
      <c r="W117" s="168" t="s">
        <v>213</v>
      </c>
    </row>
    <row r="118" spans="23:35" x14ac:dyDescent="0.2">
      <c r="W118" s="168"/>
    </row>
  </sheetData>
  <mergeCells count="69">
    <mergeCell ref="B63:N63"/>
    <mergeCell ref="B64:D64"/>
    <mergeCell ref="B65:N65"/>
    <mergeCell ref="X89:AF89"/>
    <mergeCell ref="X90:AG90"/>
    <mergeCell ref="X91:AG91"/>
    <mergeCell ref="F54:G54"/>
    <mergeCell ref="B56:N56"/>
    <mergeCell ref="B57:N57"/>
    <mergeCell ref="B58:N58"/>
    <mergeCell ref="B59:N59"/>
    <mergeCell ref="B61:F61"/>
    <mergeCell ref="I61:N61"/>
    <mergeCell ref="F51:G51"/>
    <mergeCell ref="K51:L51"/>
    <mergeCell ref="F52:G52"/>
    <mergeCell ref="K52:L52"/>
    <mergeCell ref="F53:G53"/>
    <mergeCell ref="K53:L53"/>
    <mergeCell ref="D45:E45"/>
    <mergeCell ref="B46:D46"/>
    <mergeCell ref="B49:D49"/>
    <mergeCell ref="F49:G49"/>
    <mergeCell ref="K49:L49"/>
    <mergeCell ref="F50:G50"/>
    <mergeCell ref="K50:L50"/>
    <mergeCell ref="D39:E39"/>
    <mergeCell ref="D40:E40"/>
    <mergeCell ref="D41:E41"/>
    <mergeCell ref="D42:E42"/>
    <mergeCell ref="D43:E43"/>
    <mergeCell ref="D44:E44"/>
    <mergeCell ref="D32:E32"/>
    <mergeCell ref="D33:E33"/>
    <mergeCell ref="D34:E34"/>
    <mergeCell ref="D35:E35"/>
    <mergeCell ref="D36:E36"/>
    <mergeCell ref="B38:D38"/>
    <mergeCell ref="F16:G16"/>
    <mergeCell ref="K16:L16"/>
    <mergeCell ref="B17:D17"/>
    <mergeCell ref="B29:D29"/>
    <mergeCell ref="D30:E30"/>
    <mergeCell ref="D31:E31"/>
    <mergeCell ref="S9:T9"/>
    <mergeCell ref="U9:V9"/>
    <mergeCell ref="B14:D14"/>
    <mergeCell ref="F14:G14"/>
    <mergeCell ref="K14:L14"/>
    <mergeCell ref="F15:G15"/>
    <mergeCell ref="K15:L15"/>
    <mergeCell ref="B7:G7"/>
    <mergeCell ref="I7:J7"/>
    <mergeCell ref="K7:N7"/>
    <mergeCell ref="B8:G8"/>
    <mergeCell ref="K8:N8"/>
    <mergeCell ref="P8:V8"/>
    <mergeCell ref="B5:G5"/>
    <mergeCell ref="I5:J5"/>
    <mergeCell ref="K5:N5"/>
    <mergeCell ref="B6:G6"/>
    <mergeCell ref="I6:J6"/>
    <mergeCell ref="K6:N6"/>
    <mergeCell ref="B3:G3"/>
    <mergeCell ref="I3:J3"/>
    <mergeCell ref="K3:N3"/>
    <mergeCell ref="B4:G4"/>
    <mergeCell ref="I4:J4"/>
    <mergeCell ref="K4:N4"/>
  </mergeCells>
  <dataValidations count="16">
    <dataValidation allowBlank="1" showInputMessage="1" showErrorMessage="1" promptTitle="Course Title" prompt="Enter catalog title for course at U of Ghent" sqref="D30:D36 D39:D45"/>
    <dataValidation type="list" errorStyle="warning" allowBlank="1" showInputMessage="1" showErrorMessage="1" errorTitle="Incorrect Grade Entry" error="Enter designated letter grade or leave blank (use &quot;escape&quot; or click &quot;cancel&quot;)." promptTitle="Grade Entry" prompt="Click drowdown for letter grade (A, A-, B+, B, B-, C+...F) _x000a_or _x000a_W = withdrew_x000a_I = incomplete, _x000a_T = transfer, _x000a_E = currently enrolled_x000a_R = registered (thesis)_x000a_S = satisfactory (seminar)_x000a_or leave blank (&quot;escape&quot;)" sqref="K30:K37 K47:K48 K39:K45 K18:K28">
      <formula1>$P$10:$P$28</formula1>
    </dataValidation>
    <dataValidation type="list" allowBlank="1" showInputMessage="1" showErrorMessage="1" promptTitle="Scheduled Semester" prompt="Click dropdown to indicate semester for which class is scheduled" sqref="F39:F45 F47:F48 F10:F13 F30:F37 F18:F28">
      <formula1>$R$10:$R$28</formula1>
    </dataValidation>
    <dataValidation type="list" allowBlank="1" showInputMessage="1" showErrorMessage="1" promptTitle="Completed Semester" prompt="Click dropdown to indicate semester when class was completed" sqref="G39:G45 G47:G48 G10:G13 G30:G37 G18:G28">
      <formula1>$R$10:$R$28</formula1>
    </dataValidation>
    <dataValidation allowBlank="1" showInputMessage="1" showErrorMessage="1" promptTitle="Departmental ALPHA Code" prompt="Enter 4-digit alpha code for course, e.g., ECON" sqref="B47:B48 B39:B45 B30:B37 B10:B13"/>
    <dataValidation allowBlank="1" showInputMessage="1" showErrorMessage="1" promptTitle="Course NUMERIC Code" prompt="Enter 4-digit course number, e.g., 3033" sqref="C47:C48 C30:C37 C10:C13 C39:C45"/>
    <dataValidation allowBlank="1" showInputMessage="1" showErrorMessage="1" promptTitle="Course Title" prompt="Enter catalog title for elective course" sqref="C46:D46"/>
    <dataValidation allowBlank="1" showInputMessage="1" showErrorMessage="1" promptTitle="Course ID" prompt="Enter 4-digit alpha code and 4-digit numeric code, e.g., ECON 3033" sqref="B46"/>
    <dataValidation allowBlank="1" showInputMessage="1" showErrorMessage="1" promptTitle="Course Title" prompt="Enter catalog title for elective course, internship, or special problem" sqref="D47:D48"/>
    <dataValidation allowBlank="1" showInputMessage="1" showErrorMessage="1" promptTitle="Course Title" prompt="Enter catalog title for deficiency course" sqref="D10:D13"/>
    <dataValidation allowBlank="1" showInputMessage="1" showErrorMessage="1" promptTitle="Data Entry Instructions:" prompt="Enter information only into yellow shaded cells._x000a_Don't touch cells with red lettering, [X], or NA._x000a_These cells contain formulae." sqref="K8:N8"/>
    <dataValidation type="whole" errorStyle="warning" allowBlank="1" showInputMessage="1" showErrorMessage="1" error="Enter a whole number between 0 and 6." promptTitle="Credit Hours" prompt="Enter credit hours for each deficiency course" sqref="I10:I13">
      <formula1>0</formula1>
      <formula2>6</formula2>
    </dataValidation>
    <dataValidation type="whole" errorStyle="warning" allowBlank="1" showInputMessage="1" showErrorMessage="1" error="Enter a whole number between 0 and 6." promptTitle="Credit Hours" prompt="Enter thesis credit hours for each semester" sqref="I26:I27">
      <formula1>0</formula1>
      <formula2>6</formula2>
    </dataValidation>
    <dataValidation type="list" errorStyle="warning" allowBlank="1" showInputMessage="1" showErrorMessage="1" errorTitle="Incorrect Grade Entry" error="Enter designated letter grade or leave blank (use &quot;escape&quot; or click &quot;cancel&quot;)." promptTitle="Grade Entry" prompt="Click dropdown for letter grade (A , A- , B+ , B , B- , C+...F) _x000a_or _x000a_W = withdrew_x000a_I = incomplete, _x000a_T = transfer, _x000a_E = currently enrolled_x000a_R = registered (thesis)_x000a_S = satisfactory (seminar)_x000a_or leave blank (&quot;escape&quot;)" sqref="K10:K13">
      <formula1>$P$10:$P$28</formula1>
    </dataValidation>
    <dataValidation allowBlank="1" showInputMessage="1" showErrorMessage="1" promptTitle="Explanation of Data Entry:" prompt="Col 1:  Letter grade (drop-down)._x000a_Col 2:  [X] Don't touch.  Cell formula computes grade points._x000a_Col 3:  Credit hours._x000a_Col 4:  Alpha code for course._x000a_Col 5:  Numeric code for course._x000a_Col 6:  Course title." sqref="O7"/>
    <dataValidation type="whole" errorStyle="warning" allowBlank="1" showInputMessage="1" showErrorMessage="1" error="Enter a whole number between 0 and 6." promptTitle="Credit Hours" prompt="Enter credit hours for each elective" sqref="I30:I37 I39:I45 I47:I48">
      <formula1>0</formula1>
      <formula2>6</formula2>
    </dataValidation>
  </dataValidations>
  <hyperlinks>
    <hyperlink ref="AB94" r:id="rId1"/>
  </hyperlinks>
  <pageMargins left="0.7" right="0.2" top="0.3" bottom="0.3" header="0.3" footer="0.3"/>
  <pageSetup scale="9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inab_15-16</vt:lpstr>
      <vt:lpstr>'inab_15-16'!Print_Area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Dianne M. Pittman</dc:creator>
  <cp:lastModifiedBy>Dianne M. Pittman</cp:lastModifiedBy>
  <dcterms:created xsi:type="dcterms:W3CDTF">2015-08-13T19:16:07Z</dcterms:created>
  <dcterms:modified xsi:type="dcterms:W3CDTF">2015-08-13T19:16:44Z</dcterms:modified>
</cp:coreProperties>
</file>