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orahr\Documents\Website\Graduate Updates\"/>
    </mc:Choice>
  </mc:AlternateContent>
  <xr:revisionPtr revIDLastSave="0" documentId="13_ncr:1_{FD790BE3-BD9E-49F3-906B-B86B2B4574AB}" xr6:coauthVersionLast="36" xr6:coauthVersionMax="36" xr10:uidLastSave="{00000000-0000-0000-0000-000000000000}"/>
  <bookViews>
    <workbookView xWindow="0" yWindow="0" windowWidth="24960" windowHeight="12770" xr2:uid="{FABF1D09-3B63-47F3-AE07-99D59C70ABB1}"/>
  </bookViews>
  <sheets>
    <sheet name="inab_21-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  <c r="N57" i="1"/>
  <c r="N56" i="1"/>
  <c r="N55" i="1"/>
  <c r="U54" i="1"/>
  <c r="T54" i="1"/>
  <c r="S54" i="1"/>
  <c r="L54" i="1"/>
  <c r="N54" i="1" s="1"/>
  <c r="U53" i="1"/>
  <c r="T53" i="1"/>
  <c r="S53" i="1"/>
  <c r="N53" i="1"/>
  <c r="L53" i="1"/>
  <c r="V53" i="1" s="1"/>
  <c r="Y51" i="1"/>
  <c r="Z51" i="1" s="1"/>
  <c r="U51" i="1"/>
  <c r="T51" i="1"/>
  <c r="S51" i="1"/>
  <c r="N51" i="1"/>
  <c r="L51" i="1"/>
  <c r="V51" i="1" s="1"/>
  <c r="Y50" i="1"/>
  <c r="Z50" i="1" s="1"/>
  <c r="U50" i="1"/>
  <c r="T50" i="1"/>
  <c r="S50" i="1"/>
  <c r="N50" i="1"/>
  <c r="L50" i="1"/>
  <c r="V50" i="1" s="1"/>
  <c r="Y49" i="1"/>
  <c r="Z49" i="1" s="1"/>
  <c r="U49" i="1"/>
  <c r="T49" i="1"/>
  <c r="S49" i="1"/>
  <c r="N49" i="1"/>
  <c r="L49" i="1"/>
  <c r="V49" i="1" s="1"/>
  <c r="Y48" i="1"/>
  <c r="Z48" i="1" s="1"/>
  <c r="U48" i="1"/>
  <c r="T48" i="1"/>
  <c r="S48" i="1"/>
  <c r="N48" i="1"/>
  <c r="L48" i="1"/>
  <c r="V48" i="1" s="1"/>
  <c r="Y47" i="1"/>
  <c r="Z47" i="1" s="1"/>
  <c r="U47" i="1"/>
  <c r="T47" i="1"/>
  <c r="S47" i="1"/>
  <c r="N47" i="1"/>
  <c r="L47" i="1"/>
  <c r="V47" i="1" s="1"/>
  <c r="Y46" i="1"/>
  <c r="Z46" i="1" s="1"/>
  <c r="U46" i="1"/>
  <c r="T46" i="1"/>
  <c r="S46" i="1"/>
  <c r="N46" i="1"/>
  <c r="L46" i="1"/>
  <c r="V46" i="1" s="1"/>
  <c r="Y45" i="1"/>
  <c r="Z45" i="1" s="1"/>
  <c r="U45" i="1"/>
  <c r="T45" i="1"/>
  <c r="S45" i="1"/>
  <c r="N45" i="1"/>
  <c r="L45" i="1"/>
  <c r="V45" i="1" s="1"/>
  <c r="Y44" i="1"/>
  <c r="Z44" i="1" s="1"/>
  <c r="Y43" i="1"/>
  <c r="Z43" i="1" s="1"/>
  <c r="U43" i="1"/>
  <c r="T43" i="1"/>
  <c r="S43" i="1"/>
  <c r="L43" i="1"/>
  <c r="N43" i="1" s="1"/>
  <c r="Y42" i="1"/>
  <c r="Z42" i="1" s="1"/>
  <c r="U42" i="1"/>
  <c r="T42" i="1"/>
  <c r="S42" i="1"/>
  <c r="L42" i="1"/>
  <c r="N42" i="1" s="1"/>
  <c r="Y41" i="1"/>
  <c r="Z41" i="1" s="1"/>
  <c r="U41" i="1"/>
  <c r="T41" i="1"/>
  <c r="S41" i="1"/>
  <c r="L41" i="1"/>
  <c r="N41" i="1" s="1"/>
  <c r="Y40" i="1"/>
  <c r="Z40" i="1" s="1"/>
  <c r="U40" i="1"/>
  <c r="T40" i="1"/>
  <c r="S40" i="1"/>
  <c r="L40" i="1"/>
  <c r="N40" i="1" s="1"/>
  <c r="U39" i="1"/>
  <c r="T39" i="1"/>
  <c r="S39" i="1"/>
  <c r="N39" i="1"/>
  <c r="L39" i="1"/>
  <c r="V39" i="1" s="1"/>
  <c r="U38" i="1"/>
  <c r="S38" i="1"/>
  <c r="N38" i="1"/>
  <c r="L38" i="1"/>
  <c r="V38" i="1" s="1"/>
  <c r="V37" i="1"/>
  <c r="U37" i="1"/>
  <c r="S37" i="1"/>
  <c r="L37" i="1"/>
  <c r="T37" i="1" s="1"/>
  <c r="V36" i="1"/>
  <c r="U36" i="1"/>
  <c r="T36" i="1"/>
  <c r="S36" i="1"/>
  <c r="L36" i="1"/>
  <c r="N36" i="1" s="1"/>
  <c r="U34" i="1"/>
  <c r="T34" i="1"/>
  <c r="S34" i="1"/>
  <c r="N34" i="1"/>
  <c r="L34" i="1"/>
  <c r="V34" i="1" s="1"/>
  <c r="U33" i="1"/>
  <c r="S33" i="1"/>
  <c r="N33" i="1"/>
  <c r="L33" i="1"/>
  <c r="V33" i="1" s="1"/>
  <c r="U32" i="1"/>
  <c r="S32" i="1"/>
  <c r="L32" i="1"/>
  <c r="N32" i="1" s="1"/>
  <c r="U31" i="1"/>
  <c r="T31" i="1"/>
  <c r="S31" i="1"/>
  <c r="N31" i="1"/>
  <c r="L31" i="1"/>
  <c r="V31" i="1" s="1"/>
  <c r="U30" i="1"/>
  <c r="S30" i="1"/>
  <c r="N30" i="1"/>
  <c r="L30" i="1"/>
  <c r="V30" i="1" s="1"/>
  <c r="V29" i="1"/>
  <c r="U29" i="1"/>
  <c r="S29" i="1"/>
  <c r="L29" i="1"/>
  <c r="T29" i="1" s="1"/>
  <c r="V28" i="1"/>
  <c r="U28" i="1"/>
  <c r="T28" i="1"/>
  <c r="S28" i="1"/>
  <c r="L28" i="1"/>
  <c r="N28" i="1" s="1"/>
  <c r="U27" i="1"/>
  <c r="T27" i="1"/>
  <c r="S27" i="1"/>
  <c r="N27" i="1"/>
  <c r="L27" i="1"/>
  <c r="V27" i="1" s="1"/>
  <c r="U26" i="1"/>
  <c r="S26" i="1"/>
  <c r="N26" i="1"/>
  <c r="L26" i="1"/>
  <c r="V26" i="1" s="1"/>
  <c r="V25" i="1"/>
  <c r="U25" i="1"/>
  <c r="S25" i="1"/>
  <c r="L25" i="1"/>
  <c r="T25" i="1" s="1"/>
  <c r="V24" i="1"/>
  <c r="U24" i="1"/>
  <c r="T24" i="1"/>
  <c r="S24" i="1"/>
  <c r="L24" i="1"/>
  <c r="N24" i="1" s="1"/>
  <c r="U23" i="1"/>
  <c r="T23" i="1"/>
  <c r="S23" i="1"/>
  <c r="N23" i="1"/>
  <c r="L23" i="1"/>
  <c r="V23" i="1" s="1"/>
  <c r="U22" i="1"/>
  <c r="S22" i="1"/>
  <c r="N22" i="1"/>
  <c r="L22" i="1"/>
  <c r="V22" i="1" s="1"/>
  <c r="V21" i="1"/>
  <c r="U21" i="1"/>
  <c r="S21" i="1"/>
  <c r="L21" i="1"/>
  <c r="T21" i="1" s="1"/>
  <c r="V20" i="1"/>
  <c r="U20" i="1"/>
  <c r="T20" i="1"/>
  <c r="S20" i="1"/>
  <c r="L20" i="1"/>
  <c r="N20" i="1" s="1"/>
  <c r="U19" i="1"/>
  <c r="T19" i="1"/>
  <c r="S19" i="1"/>
  <c r="N19" i="1"/>
  <c r="L19" i="1"/>
  <c r="V19" i="1" s="1"/>
  <c r="U18" i="1"/>
  <c r="S18" i="1"/>
  <c r="N18" i="1"/>
  <c r="L18" i="1"/>
  <c r="I56" i="1" s="1"/>
  <c r="N58" i="1" s="1"/>
  <c r="N15" i="1"/>
  <c r="N13" i="1"/>
  <c r="L13" i="1"/>
  <c r="N12" i="1"/>
  <c r="L12" i="1"/>
  <c r="L11" i="1"/>
  <c r="I16" i="1" s="1"/>
  <c r="L10" i="1"/>
  <c r="N10" i="1" s="1"/>
  <c r="I57" i="1" l="1"/>
  <c r="V40" i="1"/>
  <c r="V41" i="1"/>
  <c r="V42" i="1"/>
  <c r="V43" i="1"/>
  <c r="V54" i="1"/>
  <c r="I14" i="1"/>
  <c r="N14" i="1" s="1"/>
  <c r="I55" i="1"/>
  <c r="I58" i="1" s="1"/>
  <c r="T18" i="1"/>
  <c r="N21" i="1"/>
  <c r="T22" i="1"/>
  <c r="N25" i="1"/>
  <c r="T26" i="1"/>
  <c r="N29" i="1"/>
  <c r="T30" i="1"/>
  <c r="T33" i="1"/>
  <c r="N37" i="1"/>
  <c r="T38" i="1"/>
  <c r="I15" i="1"/>
  <c r="N16" i="1" s="1"/>
  <c r="V18" i="1"/>
  <c r="N11" i="1"/>
  <c r="V55" i="1" l="1"/>
  <c r="N59" i="1" s="1"/>
  <c r="T55" i="1"/>
  <c r="I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L. Ahrendsen</author>
  </authors>
  <commentList>
    <comment ref="I35" authorId="0" shapeId="0" xr:uid="{4B776EFC-BB0A-47FD-A5D4-5D2EFC979BFA}">
      <text>
        <r>
          <rPr>
            <b/>
            <sz val="9"/>
            <color indexed="81"/>
            <rFont val="Tahoma"/>
            <family val="2"/>
          </rPr>
          <t>Bruce L. Ahrendsen:</t>
        </r>
        <r>
          <rPr>
            <sz val="9"/>
            <color indexed="81"/>
            <rFont val="Tahoma"/>
            <family val="2"/>
          </rPr>
          <t xml:space="preserve">
see table at cell X37 for conversion of ECTS to semester credit hours.</t>
        </r>
      </text>
    </comment>
    <comment ref="C36" authorId="0" shapeId="0" xr:uid="{3E183281-DB7F-4A07-936E-0724AD2BA87A}">
      <text>
        <r>
          <rPr>
            <b/>
            <sz val="9"/>
            <color indexed="81"/>
            <rFont val="Tahoma"/>
            <family val="2"/>
          </rPr>
          <t>Bruce L. Ahrendsen:</t>
        </r>
        <r>
          <rPr>
            <sz val="9"/>
            <color indexed="81"/>
            <rFont val="Tahoma"/>
            <family val="2"/>
          </rPr>
          <t xml:space="preserve">
see table at cell X37 for conversion of ECTS to semester credit hours.</t>
        </r>
      </text>
    </comment>
    <comment ref="I44" authorId="0" shapeId="0" xr:uid="{C2474097-B402-455D-9B18-C97DCDAAF89B}">
      <text>
        <r>
          <rPr>
            <b/>
            <sz val="9"/>
            <color indexed="81"/>
            <rFont val="Tahoma"/>
            <family val="2"/>
          </rPr>
          <t>Bruce L. Ahrendsen:</t>
        </r>
        <r>
          <rPr>
            <sz val="9"/>
            <color indexed="81"/>
            <rFont val="Tahoma"/>
            <family val="2"/>
          </rPr>
          <t xml:space="preserve">
see table at cell X37 for conversion of ECTS to semester credit hours.</t>
        </r>
      </text>
    </comment>
    <comment ref="D51" authorId="0" shapeId="0" xr:uid="{D83268FE-3B84-47AC-BE77-A63C2D81AE6D}">
      <text>
        <r>
          <rPr>
            <b/>
            <sz val="9"/>
            <color indexed="81"/>
            <rFont val="Tahoma"/>
            <family val="2"/>
          </rPr>
          <t>Bruce L. Ahrendsen:</t>
        </r>
        <r>
          <rPr>
            <sz val="9"/>
            <color indexed="81"/>
            <rFont val="Tahoma"/>
            <family val="2"/>
          </rPr>
          <t xml:space="preserve">
Other courses may be Sustainable Development Goal (SDG) in Economy, Society OR Environment at 2 semester credits each</t>
        </r>
      </text>
    </comment>
    <comment ref="B52" authorId="0" shapeId="0" xr:uid="{7598E5CC-CA3C-4029-8E07-CB021E051417}">
      <text>
        <r>
          <rPr>
            <b/>
            <sz val="9"/>
            <color indexed="81"/>
            <rFont val="Tahoma"/>
            <family val="2"/>
          </rPr>
          <t>Bruce L. Ahrendsen:</t>
        </r>
        <r>
          <rPr>
            <sz val="9"/>
            <color indexed="81"/>
            <rFont val="Tahoma"/>
            <family val="2"/>
          </rPr>
          <t xml:space="preserve">
Select marketing course if have not taken AGEC 5303 Ag Marketing Theory or earn marketing credit at Ghen University</t>
        </r>
      </text>
    </comment>
  </commentList>
</comments>
</file>

<file path=xl/sharedStrings.xml><?xml version="1.0" encoding="utf-8"?>
<sst xmlns="http://schemas.openxmlformats.org/spreadsheetml/2006/main" count="336" uniqueCount="224">
  <si>
    <t>University of Arkansas</t>
  </si>
  <si>
    <t>Name:</t>
  </si>
  <si>
    <t>Department of Agricultural Economics and Agribusiness</t>
  </si>
  <si>
    <t>ID &amp; email:</t>
  </si>
  <si>
    <t>Bumpers College of Food, Agricultural and Life Sciences</t>
  </si>
  <si>
    <t>Advisor:</t>
  </si>
  <si>
    <t>GRADUATE PROGRAM OF STUDY CHECKSHEET</t>
  </si>
  <si>
    <t>Begin Prg:</t>
  </si>
  <si>
    <t>MS in Agri Econ, Non-Thesis International Option</t>
  </si>
  <si>
    <t>Curr Date:</t>
  </si>
  <si>
    <t>2021-22 (v.1.0)</t>
  </si>
  <si>
    <t>Click here for instructions</t>
  </si>
  <si>
    <t>Code area:  Do not alter</t>
  </si>
  <si>
    <t>Part 1:  Deficiency Courses</t>
  </si>
  <si>
    <t>Sched</t>
  </si>
  <si>
    <t>Comp</t>
  </si>
  <si>
    <t>Cred Hrs</t>
  </si>
  <si>
    <t>Grade</t>
  </si>
  <si>
    <t>Points</t>
  </si>
  <si>
    <t>Grd Pts</t>
  </si>
  <si>
    <t>Value</t>
  </si>
  <si>
    <t>Sem</t>
  </si>
  <si>
    <t>4000 Credits</t>
  </si>
  <si>
    <t>AGEC credits</t>
  </si>
  <si>
    <t>ALPH</t>
  </si>
  <si>
    <t>NUM</t>
  </si>
  <si>
    <t>Deficiency Course Title 1</t>
  </si>
  <si>
    <t>Deficiency Course Title 2</t>
  </si>
  <si>
    <t>A</t>
  </si>
  <si>
    <t>fall 21</t>
  </si>
  <si>
    <t>Deficiency Course Title 3</t>
  </si>
  <si>
    <t>B</t>
  </si>
  <si>
    <t>spr 22</t>
  </si>
  <si>
    <t>Deficiency Course Title 4</t>
  </si>
  <si>
    <t>C</t>
  </si>
  <si>
    <t>sum 22</t>
  </si>
  <si>
    <t>Part 2:  Deficiency Summary</t>
  </si>
  <si>
    <t>Attempted Hrs =</t>
  </si>
  <si>
    <t>Earned GPA =</t>
  </si>
  <si>
    <t>D</t>
  </si>
  <si>
    <t>fall 22</t>
  </si>
  <si>
    <t>Earned Hrs =</t>
  </si>
  <si>
    <t>Current Hrs =</t>
  </si>
  <si>
    <t>F</t>
  </si>
  <si>
    <t>spr 23</t>
  </si>
  <si>
    <t>Earned Grd Pts =</t>
  </si>
  <si>
    <t>Total Def Hrs =</t>
  </si>
  <si>
    <t>W</t>
  </si>
  <si>
    <t>[X]</t>
  </si>
  <si>
    <t>sum 23</t>
  </si>
  <si>
    <r>
      <t>Part 3:  Core Courses (16 hours)</t>
    </r>
    <r>
      <rPr>
        <vertAlign val="superscript"/>
        <sz val="10"/>
        <color indexed="12"/>
        <rFont val="Arial"/>
        <family val="2"/>
      </rPr>
      <t>1</t>
    </r>
  </si>
  <si>
    <t>Hours</t>
  </si>
  <si>
    <t>I</t>
  </si>
  <si>
    <t>NA</t>
  </si>
  <si>
    <t>fall 23</t>
  </si>
  <si>
    <t>AGEC</t>
  </si>
  <si>
    <t>Agric Mktg Theory or 5103 Ag Micoreconomics (fa)</t>
  </si>
  <si>
    <t>T</t>
  </si>
  <si>
    <t>spr 24</t>
  </si>
  <si>
    <t>Quant Methods Agbs (fa)</t>
  </si>
  <si>
    <t>E</t>
  </si>
  <si>
    <t>sum 24</t>
  </si>
  <si>
    <t>4243/5413</t>
  </si>
  <si>
    <t>Agribusiness Strategy (sp)(inactive)</t>
  </si>
  <si>
    <t>R</t>
  </si>
  <si>
    <t>fall 24</t>
  </si>
  <si>
    <t>4143/5043</t>
  </si>
  <si>
    <t>Agric Finance (fa)</t>
  </si>
  <si>
    <t>S</t>
  </si>
  <si>
    <t>spr 25</t>
  </si>
  <si>
    <t>4313/5213</t>
  </si>
  <si>
    <t>Agric Bus Mgt (fa)</t>
  </si>
  <si>
    <t>sum 25</t>
  </si>
  <si>
    <t>fall 25</t>
  </si>
  <si>
    <t>4323/5123</t>
  </si>
  <si>
    <t>Agbus Entrepreneurship (sp)?</t>
  </si>
  <si>
    <t>spr 26</t>
  </si>
  <si>
    <t>4403/5053</t>
  </si>
  <si>
    <t>Adv Farm Bus. Mgmt. (fall)</t>
  </si>
  <si>
    <t>sum 26</t>
  </si>
  <si>
    <t>Fin Mgmt Agric (fa)</t>
  </si>
  <si>
    <t>fall 26</t>
  </si>
  <si>
    <t>4163/5063</t>
  </si>
  <si>
    <t>Agric &amp; Rural Develop (fa)</t>
  </si>
  <si>
    <t>spr 27</t>
  </si>
  <si>
    <t>4613/5233</t>
  </si>
  <si>
    <t>Pol Econ Food &amp; Agri (fa)</t>
  </si>
  <si>
    <t>transfer</t>
  </si>
  <si>
    <t>4623/5223</t>
  </si>
  <si>
    <t>Intl Ag Trade &amp; Com Pol (sp)?</t>
  </si>
  <si>
    <t>4603/5603</t>
  </si>
  <si>
    <t>Food Econ &amp; Health (sp)</t>
  </si>
  <si>
    <t>Ag &amp; Env Res Econ (sp)</t>
  </si>
  <si>
    <t>Econ of Public Policy (sp)(inactive)</t>
  </si>
  <si>
    <t>Quant Food Ag Pol Anal (sp)(inactive)</t>
  </si>
  <si>
    <r>
      <t>Graduate Seminar</t>
    </r>
    <r>
      <rPr>
        <vertAlign val="superscript"/>
        <sz val="10"/>
        <rFont val="Arial"/>
        <family val="2"/>
      </rPr>
      <t>2</t>
    </r>
  </si>
  <si>
    <t>Part 4, Option 1: Ghent spring (12 hours)</t>
  </si>
  <si>
    <t>Soc Perspectives on Rur Dev</t>
  </si>
  <si>
    <t>Adv Studies in Ag Economics</t>
  </si>
  <si>
    <t>Appl Rural Econ Res Meth I</t>
  </si>
  <si>
    <t>= Rounded</t>
  </si>
  <si>
    <t>Sustainable Food Systems</t>
  </si>
  <si>
    <t>ECTS</t>
  </si>
  <si>
    <t>= UA Hrs</t>
  </si>
  <si>
    <t xml:space="preserve">  UA Hrs</t>
  </si>
  <si>
    <t>Rural Project Management</t>
  </si>
  <si>
    <t>The EU's Int'l Dev Policy</t>
  </si>
  <si>
    <t>Part 4, Option 2: Ghent fall (12 hours)</t>
  </si>
  <si>
    <t>Appl Rural Econ Res Meth II</t>
  </si>
  <si>
    <t>Food Marketing &amp; Consumer Behaviour</t>
  </si>
  <si>
    <t>Agricultural &amp; Rural Policy, EU Perspective</t>
  </si>
  <si>
    <t>Development Economics</t>
  </si>
  <si>
    <t>Micro Theory &amp; Fm Mgt</t>
  </si>
  <si>
    <t>Applied Statistics</t>
  </si>
  <si>
    <t>Scientific Comm on Rur Development</t>
  </si>
  <si>
    <r>
      <t>Part 5:  Other Electives (3 hours)</t>
    </r>
    <r>
      <rPr>
        <vertAlign val="superscript"/>
        <sz val="10"/>
        <color indexed="12"/>
        <rFont val="Arial"/>
        <family val="2"/>
      </rPr>
      <t>3</t>
    </r>
  </si>
  <si>
    <t>Elective Course Title 1</t>
  </si>
  <si>
    <t>Elective Course Title 2</t>
  </si>
  <si>
    <r>
      <t>Part 6:  Graduate Program Summary</t>
    </r>
    <r>
      <rPr>
        <vertAlign val="superscript"/>
        <sz val="10"/>
        <color indexed="12"/>
        <rFont val="Arial"/>
        <family val="2"/>
      </rPr>
      <t>4</t>
    </r>
  </si>
  <si>
    <t>Transfer (T) Hrs =</t>
  </si>
  <si>
    <t>4000 sum</t>
  </si>
  <si>
    <t>AGEC sum</t>
  </si>
  <si>
    <t>Incomplete (I) Hrs =</t>
  </si>
  <si>
    <t>Satisfactory(S) Hrs =</t>
  </si>
  <si>
    <t>Total Degree Hrs =</t>
  </si>
  <si>
    <t>Current (E) Hrs =</t>
  </si>
  <si>
    <t>AGEC Hrs =</t>
  </si>
  <si>
    <t>4000-level Hrs =</t>
  </si>
  <si>
    <r>
      <t xml:space="preserve">1 </t>
    </r>
    <r>
      <rPr>
        <sz val="10"/>
        <rFont val="Arial"/>
        <family val="2"/>
      </rPr>
      <t>5000 level courses are expected to be taken unless circumstances do not allow it.</t>
    </r>
  </si>
  <si>
    <r>
      <t xml:space="preserve">2 </t>
    </r>
    <r>
      <rPr>
        <sz val="10"/>
        <rFont val="Arial"/>
        <family val="2"/>
      </rPr>
      <t>Students attend AGEC 5011 their first two semesters and enroll in it their second semester.</t>
    </r>
  </si>
  <si>
    <r>
      <t xml:space="preserve">3 </t>
    </r>
    <r>
      <rPr>
        <sz val="10"/>
        <rFont val="Arial"/>
        <family val="2"/>
      </rPr>
      <t>Other requirements: maximum of 9 hrs dual-credit courses; minimum of 16 hrs in AGEC courses.</t>
    </r>
  </si>
  <si>
    <r>
      <t xml:space="preserve">4 </t>
    </r>
    <r>
      <rPr>
        <sz val="10"/>
        <rFont val="Arial"/>
        <family val="2"/>
      </rPr>
      <t>Thesis hours and transfer credits (T) included in total credit hours but not in GPA calculation.</t>
    </r>
  </si>
  <si>
    <t>Approved by Academic Advisor (date)</t>
  </si>
  <si>
    <t>Approved by Atlantis Coordinator (date)</t>
  </si>
  <si>
    <t>Last Update:  30 July 2021</t>
  </si>
  <si>
    <t>ECTS Scale</t>
  </si>
  <si>
    <t>Arkansas</t>
  </si>
  <si>
    <t>Gent</t>
  </si>
  <si>
    <t>Berlin</t>
  </si>
  <si>
    <t>Cordoba</t>
  </si>
  <si>
    <t>Nitra</t>
  </si>
  <si>
    <t>Rennes</t>
  </si>
  <si>
    <t>Pisa</t>
  </si>
  <si>
    <t>Wageningen</t>
  </si>
  <si>
    <t>Florida</t>
  </si>
  <si>
    <t>(exceptional, top 1%)</t>
  </si>
  <si>
    <t>1.0+</t>
  </si>
  <si>
    <t>1+ (97-100)</t>
  </si>
  <si>
    <t>30 e lode</t>
  </si>
  <si>
    <t>(top 5%)</t>
  </si>
  <si>
    <t>1 (93-96)</t>
  </si>
  <si>
    <t>(top 10%)</t>
  </si>
  <si>
    <t>1.5+ (89.5-92.9)</t>
  </si>
  <si>
    <t>(top 20%)</t>
  </si>
  <si>
    <t>1.5 (86-89.4)</t>
  </si>
  <si>
    <t>(top 35%)</t>
  </si>
  <si>
    <t>A-</t>
  </si>
  <si>
    <t>2+ (82.5-85.9)</t>
  </si>
  <si>
    <t>(top 50%)</t>
  </si>
  <si>
    <t>B+</t>
  </si>
  <si>
    <t>2 (79-82.4)</t>
  </si>
  <si>
    <t>(top 65%)</t>
  </si>
  <si>
    <t>2.5+ (75.5-78.9)</t>
  </si>
  <si>
    <t>(top 80%)</t>
  </si>
  <si>
    <t>B-</t>
  </si>
  <si>
    <t>3.0 - 3.3</t>
  </si>
  <si>
    <t>2.5 (72-75.4)</t>
  </si>
  <si>
    <t>(top 90%)</t>
  </si>
  <si>
    <t>C+</t>
  </si>
  <si>
    <t>5.5 - 6.0</t>
  </si>
  <si>
    <t>3+ (68-71.9)</t>
  </si>
  <si>
    <t>22 - 23</t>
  </si>
  <si>
    <t>(just pass)</t>
  </si>
  <si>
    <t>C or C-</t>
  </si>
  <si>
    <t>3 (64-67.9)</t>
  </si>
  <si>
    <t>18-19-20-21</t>
  </si>
  <si>
    <t>(fail)</t>
  </si>
  <si>
    <t>D+ (NC)</t>
  </si>
  <si>
    <t>&lt; 10</t>
  </si>
  <si>
    <t>&gt; 4.0</t>
  </si>
  <si>
    <t>&lt; 5.0</t>
  </si>
  <si>
    <t>&lt; 3 (&lt;64)</t>
  </si>
  <si>
    <t>Fail</t>
  </si>
  <si>
    <t>D (NC)</t>
  </si>
  <si>
    <t>D- (NC)</t>
  </si>
  <si>
    <t>1.  NC = no credit</t>
  </si>
  <si>
    <t>L. Parsch</t>
  </si>
  <si>
    <t>2.  Yellow highlight is Ugent/UARK conversion scale worked out between G VanHuylenbroeck and L. Parsch in  April 2006.</t>
  </si>
  <si>
    <t>3.  All other values are from IMRD Conversion Table.</t>
  </si>
  <si>
    <t xml:space="preserve">Atlantis Learning Path requirements are at:  </t>
  </si>
  <si>
    <t>http://www.studiegids.ugent.be/2013/EN/FACULTY/I/MABA/IMRDEV/IMRDEV.html</t>
  </si>
  <si>
    <t>2014-2015</t>
  </si>
  <si>
    <t>Atlantis Double Degree Program</t>
  </si>
  <si>
    <t>First and third semester courses at Ghent University:</t>
  </si>
  <si>
    <t>Lecturer</t>
  </si>
  <si>
    <t>Applied Rural Economic Research Methods</t>
  </si>
  <si>
    <t>Jeroen Buysse (Ghent University), Wim Verbeke (Ghent University)</t>
  </si>
  <si>
    <t xml:space="preserve">Rural Development and Agriculture </t>
  </si>
  <si>
    <t>Marijke D'Haese (Ghent University), Patrick Van Damme (Ghent University)</t>
  </si>
  <si>
    <t xml:space="preserve">Food Marketing and Consumer Behaviour </t>
  </si>
  <si>
    <t>Wim Verbeke (Ghent University)</t>
  </si>
  <si>
    <t xml:space="preserve">Agricultural and Rural Policy </t>
  </si>
  <si>
    <t>Guido Van Huylenbroeck (Ghent University), Jeroen Buysse (Ghent University)</t>
  </si>
  <si>
    <t>Marijke D'haese (Ghent University)</t>
  </si>
  <si>
    <t>Micro-economic Theory and Farm Management</t>
  </si>
  <si>
    <t>Guido Van Huylenbroeck (Ghent University)</t>
  </si>
  <si>
    <t>Olivier Thas (Ghent University)</t>
  </si>
  <si>
    <t>Second semester courses at Ghent University</t>
  </si>
  <si>
    <t>Scientific Communications on Rural Development</t>
  </si>
  <si>
    <t>Marijke D'Haese (Ghent University)</t>
  </si>
  <si>
    <t>Sociological Perspectives on Rural Development</t>
  </si>
  <si>
    <t>Joost Dessein (Ghent University)</t>
  </si>
  <si>
    <t xml:space="preserve">Agricultural Economics of Developing Countries </t>
  </si>
  <si>
    <t xml:space="preserve">Rural Project Management </t>
  </si>
  <si>
    <t>Econometrics</t>
  </si>
  <si>
    <t>Jeroen Buysse (Ghent University)</t>
  </si>
  <si>
    <t>Economics and Management of Natural Resources</t>
  </si>
  <si>
    <t>Stijn Speelman, ? Guido Van Huylenbroeck (Ghent University)</t>
  </si>
  <si>
    <t>Advanced Marketing and Agribusiness Management</t>
  </si>
  <si>
    <t>Wim Verbeke (Ghent University), Xavier Gellynck (Ghent University)</t>
  </si>
  <si>
    <t>The European Union’s International Development Policy</t>
  </si>
  <si>
    <t>? Fabienne Bossuyt  (Ghent University)</t>
  </si>
  <si>
    <t>A: Courses with code A indicate that the course is obligatory unless students can prove they already acquired the learning outcomes. This may eventually be</t>
  </si>
  <si>
    <t xml:space="preserve">     tested by the local IMRD-Atlantis coordinator.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</si>
</sst>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5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13" xfId="0" applyFill="1" applyBorder="1"/>
    <xf numFmtId="0" fontId="0" fillId="4" borderId="5" xfId="0" applyFill="1" applyBorder="1" applyAlignment="1">
      <alignment horizontal="left"/>
    </xf>
    <xf numFmtId="2" fontId="0" fillId="4" borderId="6" xfId="0" applyNumberForma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1" fontId="0" fillId="4" borderId="5" xfId="0" applyNumberFormat="1" applyFill="1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9" xfId="0" applyBorder="1"/>
    <xf numFmtId="0" fontId="7" fillId="0" borderId="9" xfId="0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5" fillId="0" borderId="14" xfId="0" applyFont="1" applyBorder="1"/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7" xfId="0" applyFont="1" applyBorder="1"/>
    <xf numFmtId="0" fontId="4" fillId="0" borderId="0" xfId="0" applyFont="1" applyAlignment="1">
      <alignment horizontal="center"/>
    </xf>
    <xf numFmtId="0" fontId="0" fillId="0" borderId="7" xfId="0" applyBorder="1"/>
    <xf numFmtId="0" fontId="4" fillId="0" borderId="0" xfId="0" applyFont="1" applyAlignment="1">
      <alignment horizontal="left"/>
    </xf>
    <xf numFmtId="0" fontId="4" fillId="0" borderId="0" xfId="0" applyFont="1"/>
    <xf numFmtId="0" fontId="0" fillId="4" borderId="15" xfId="0" applyFill="1" applyBorder="1" applyAlignment="1">
      <alignment horizontal="left"/>
    </xf>
    <xf numFmtId="2" fontId="0" fillId="4" borderId="16" xfId="0" applyNumberForma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0" fillId="0" borderId="4" xfId="0" applyBorder="1" applyAlignment="1">
      <alignment horizontal="left"/>
    </xf>
    <xf numFmtId="0" fontId="4" fillId="0" borderId="4" xfId="0" applyFont="1" applyBorder="1"/>
    <xf numFmtId="0" fontId="0" fillId="2" borderId="2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0" fillId="4" borderId="0" xfId="0" applyNumberFormat="1" applyFill="1" applyAlignment="1">
      <alignment horizontal="center"/>
    </xf>
    <xf numFmtId="0" fontId="4" fillId="0" borderId="4" xfId="0" applyFont="1" applyBorder="1" applyAlignment="1">
      <alignment horizontal="center"/>
    </xf>
    <xf numFmtId="0" fontId="0" fillId="4" borderId="17" xfId="0" applyFill="1" applyBorder="1"/>
    <xf numFmtId="2" fontId="0" fillId="0" borderId="0" xfId="0" applyNumberFormat="1" applyAlignment="1">
      <alignment horizontal="center"/>
    </xf>
    <xf numFmtId="0" fontId="4" fillId="0" borderId="0" xfId="0" quotePrefix="1" applyFont="1" applyAlignment="1">
      <alignment horizontal="center"/>
    </xf>
    <xf numFmtId="0" fontId="0" fillId="0" borderId="4" xfId="0" quotePrefix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4" xfId="0" applyBorder="1"/>
    <xf numFmtId="0" fontId="0" fillId="2" borderId="9" xfId="0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7" fillId="0" borderId="0" xfId="0" applyFont="1"/>
    <xf numFmtId="1" fontId="4" fillId="4" borderId="18" xfId="0" applyNumberFormat="1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5" fillId="0" borderId="0" xfId="0" applyFont="1"/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9" xfId="0" applyBorder="1" applyAlignment="1">
      <alignment horizontal="right"/>
    </xf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5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1"/>
    <xf numFmtId="0" fontId="4" fillId="0" borderId="2" xfId="0" applyFont="1" applyBorder="1"/>
    <xf numFmtId="0" fontId="0" fillId="0" borderId="2" xfId="0" applyBorder="1"/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0" fillId="0" borderId="0" xfId="0" applyNumberFormat="1"/>
    <xf numFmtId="1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0" fillId="0" borderId="2" xfId="0" applyBorder="1" applyAlignment="1"/>
    <xf numFmtId="0" fontId="0" fillId="0" borderId="9" xfId="0" applyBorder="1" applyAlignment="1"/>
    <xf numFmtId="0" fontId="4" fillId="0" borderId="9" xfId="0" applyFont="1" applyBorder="1" applyAlignment="1">
      <alignment horizontal="right"/>
    </xf>
    <xf numFmtId="0" fontId="9" fillId="0" borderId="1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6" xfId="0" applyFont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/>
    <xf numFmtId="0" fontId="5" fillId="0" borderId="12" xfId="0" applyFont="1" applyBorder="1" applyAlignment="1"/>
    <xf numFmtId="0" fontId="5" fillId="0" borderId="14" xfId="0" applyFont="1" applyBorder="1" applyAlignment="1"/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5" fillId="0" borderId="2" xfId="0" applyFont="1" applyBorder="1" applyAlignment="1"/>
    <xf numFmtId="0" fontId="4" fillId="0" borderId="2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7" xfId="0" applyFont="1" applyFill="1" applyBorder="1" applyAlignment="1"/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4" xfId="0" applyFont="1" applyFill="1" applyBorder="1" applyAlignment="1"/>
    <xf numFmtId="49" fontId="2" fillId="2" borderId="7" xfId="0" applyNumberFormat="1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studiegids.ugent.be/2013/EN/FACULTY/I/MABA/IMRDEV/IMRDEV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B829F-4B1E-4571-9D96-AA42DC6CDB1C}">
  <dimension ref="B2:AL124"/>
  <sheetViews>
    <sheetView showGridLines="0" tabSelected="1" workbookViewId="0"/>
  </sheetViews>
  <sheetFormatPr defaultRowHeight="14.5" x14ac:dyDescent="0.35"/>
  <cols>
    <col min="1" max="1" width="2.81640625" customWidth="1"/>
    <col min="2" max="2" width="6.54296875" customWidth="1"/>
    <col min="3" max="3" width="9" customWidth="1"/>
    <col min="4" max="4" width="22.453125" customWidth="1"/>
    <col min="5" max="5" width="1.7265625" customWidth="1"/>
    <col min="6" max="6" width="8" customWidth="1"/>
    <col min="8" max="8" width="1.54296875" customWidth="1"/>
    <col min="10" max="10" width="1.54296875" customWidth="1"/>
    <col min="11" max="11" width="7.7265625" customWidth="1"/>
    <col min="13" max="13" width="1.7265625" customWidth="1"/>
    <col min="15" max="15" width="6" customWidth="1"/>
    <col min="16" max="16" width="6.54296875" bestFit="1" customWidth="1"/>
    <col min="17" max="17" width="6.26953125" bestFit="1" customWidth="1"/>
    <col min="18" max="18" width="7.453125" bestFit="1" customWidth="1"/>
    <col min="20" max="20" width="3.54296875" customWidth="1"/>
    <col min="21" max="21" width="9.81640625" customWidth="1"/>
    <col min="22" max="22" width="3.1796875" customWidth="1"/>
  </cols>
  <sheetData>
    <row r="2" spans="2:22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22" x14ac:dyDescent="0.35">
      <c r="B3" s="135" t="s">
        <v>0</v>
      </c>
      <c r="C3" s="136"/>
      <c r="D3" s="136"/>
      <c r="E3" s="136"/>
      <c r="F3" s="136"/>
      <c r="G3" s="137"/>
      <c r="H3" s="1"/>
      <c r="I3" s="122" t="s">
        <v>1</v>
      </c>
      <c r="J3" s="122"/>
      <c r="K3" s="138"/>
      <c r="L3" s="138"/>
      <c r="M3" s="138"/>
      <c r="N3" s="138"/>
    </row>
    <row r="4" spans="2:22" x14ac:dyDescent="0.35">
      <c r="B4" s="129" t="s">
        <v>2</v>
      </c>
      <c r="C4" s="130"/>
      <c r="D4" s="130"/>
      <c r="E4" s="130"/>
      <c r="F4" s="130"/>
      <c r="G4" s="131"/>
      <c r="I4" s="122" t="s">
        <v>3</v>
      </c>
      <c r="J4" s="122"/>
      <c r="K4" s="139"/>
      <c r="L4" s="139"/>
      <c r="M4" s="139"/>
      <c r="N4" s="139"/>
    </row>
    <row r="5" spans="2:22" x14ac:dyDescent="0.35">
      <c r="B5" s="129" t="s">
        <v>4</v>
      </c>
      <c r="C5" s="130"/>
      <c r="D5" s="130"/>
      <c r="E5" s="130"/>
      <c r="F5" s="130"/>
      <c r="G5" s="131"/>
      <c r="I5" s="122" t="s">
        <v>5</v>
      </c>
      <c r="J5" s="122"/>
      <c r="K5" s="123"/>
      <c r="L5" s="123"/>
      <c r="M5" s="123"/>
      <c r="N5" s="123"/>
    </row>
    <row r="6" spans="2:22" x14ac:dyDescent="0.35">
      <c r="B6" s="132" t="s">
        <v>6</v>
      </c>
      <c r="C6" s="133"/>
      <c r="D6" s="133"/>
      <c r="E6" s="133"/>
      <c r="F6" s="133"/>
      <c r="G6" s="134"/>
      <c r="I6" s="122" t="s">
        <v>7</v>
      </c>
      <c r="J6" s="122"/>
      <c r="K6" s="123"/>
      <c r="L6" s="123"/>
      <c r="M6" s="123"/>
      <c r="N6" s="123"/>
    </row>
    <row r="7" spans="2:22" x14ac:dyDescent="0.35">
      <c r="B7" s="119" t="s">
        <v>8</v>
      </c>
      <c r="C7" s="120"/>
      <c r="D7" s="120"/>
      <c r="E7" s="120"/>
      <c r="F7" s="120"/>
      <c r="G7" s="121"/>
      <c r="H7" s="1"/>
      <c r="I7" s="122" t="s">
        <v>9</v>
      </c>
      <c r="J7" s="122"/>
      <c r="K7" s="123"/>
      <c r="L7" s="123"/>
      <c r="M7" s="123"/>
      <c r="N7" s="123"/>
      <c r="O7" s="2"/>
    </row>
    <row r="8" spans="2:22" ht="15" thickBot="1" x14ac:dyDescent="0.4">
      <c r="B8" s="124" t="s">
        <v>10</v>
      </c>
      <c r="C8" s="125"/>
      <c r="D8" s="125"/>
      <c r="E8" s="125"/>
      <c r="F8" s="125"/>
      <c r="G8" s="126"/>
      <c r="H8" s="3"/>
      <c r="I8" s="3"/>
      <c r="J8" s="3"/>
      <c r="K8" s="127" t="s">
        <v>11</v>
      </c>
      <c r="L8" s="127"/>
      <c r="M8" s="127"/>
      <c r="N8" s="127"/>
      <c r="P8" s="128" t="s">
        <v>12</v>
      </c>
      <c r="Q8" s="128"/>
      <c r="R8" s="128"/>
      <c r="S8" s="128"/>
      <c r="T8" s="128"/>
      <c r="U8" s="128"/>
      <c r="V8" s="128"/>
    </row>
    <row r="9" spans="2:22" ht="15" thickTop="1" x14ac:dyDescent="0.35">
      <c r="B9" s="4" t="s">
        <v>13</v>
      </c>
      <c r="C9" s="4"/>
      <c r="D9" s="4"/>
      <c r="E9" s="4"/>
      <c r="F9" s="5" t="s">
        <v>14</v>
      </c>
      <c r="G9" s="5" t="s">
        <v>15</v>
      </c>
      <c r="H9" s="6"/>
      <c r="I9" s="6" t="s">
        <v>16</v>
      </c>
      <c r="J9" s="6"/>
      <c r="K9" s="6" t="s">
        <v>17</v>
      </c>
      <c r="L9" s="7" t="s">
        <v>18</v>
      </c>
      <c r="M9" s="7"/>
      <c r="N9" s="7" t="s">
        <v>19</v>
      </c>
      <c r="P9" s="8" t="s">
        <v>17</v>
      </c>
      <c r="Q9" s="9" t="s">
        <v>20</v>
      </c>
      <c r="R9" s="10" t="s">
        <v>21</v>
      </c>
      <c r="S9" s="115" t="s">
        <v>22</v>
      </c>
      <c r="T9" s="116"/>
      <c r="U9" s="115" t="s">
        <v>23</v>
      </c>
      <c r="V9" s="116"/>
    </row>
    <row r="10" spans="2:22" x14ac:dyDescent="0.35">
      <c r="B10" s="11" t="s">
        <v>24</v>
      </c>
      <c r="C10" s="12" t="s">
        <v>25</v>
      </c>
      <c r="D10" s="11" t="s">
        <v>26</v>
      </c>
      <c r="F10" s="13"/>
      <c r="G10" s="13"/>
      <c r="H10" s="1"/>
      <c r="I10" s="14"/>
      <c r="J10" s="1"/>
      <c r="K10" s="14"/>
      <c r="L10" s="15" t="str">
        <f>IF(K10="","[X]",VLOOKUP(K10,$P$10:$Q$34,2,FALSE))</f>
        <v>[X]</v>
      </c>
      <c r="M10" s="16"/>
      <c r="N10" s="15" t="str">
        <f>IF(OR(L10="[X]",L10="NA"),"NA ",I10*L10)</f>
        <v xml:space="preserve">NA </v>
      </c>
      <c r="P10" s="17"/>
      <c r="Q10" s="18"/>
      <c r="R10" s="19"/>
      <c r="S10" s="17"/>
      <c r="T10" s="9"/>
      <c r="U10" s="8"/>
      <c r="V10" s="9"/>
    </row>
    <row r="11" spans="2:22" x14ac:dyDescent="0.35">
      <c r="B11" s="11" t="s">
        <v>24</v>
      </c>
      <c r="C11" s="12" t="s">
        <v>25</v>
      </c>
      <c r="D11" s="11" t="s">
        <v>27</v>
      </c>
      <c r="F11" s="13"/>
      <c r="G11" s="13"/>
      <c r="H11" s="1"/>
      <c r="I11" s="14"/>
      <c r="J11" s="1"/>
      <c r="K11" s="14"/>
      <c r="L11" s="15" t="str">
        <f>IF(K11="","[X]",VLOOKUP(K11,$P$10:$Q$34,2,FALSE))</f>
        <v>[X]</v>
      </c>
      <c r="M11" s="16"/>
      <c r="N11" s="15" t="str">
        <f>IF(OR(L11="[X]",L11="NA"),"NA ",I11*L11)</f>
        <v xml:space="preserve">NA </v>
      </c>
      <c r="P11" s="20" t="s">
        <v>28</v>
      </c>
      <c r="Q11" s="21">
        <v>4</v>
      </c>
      <c r="R11" s="22" t="s">
        <v>29</v>
      </c>
      <c r="S11" s="23"/>
      <c r="T11" s="9"/>
      <c r="U11" s="8"/>
      <c r="V11" s="9"/>
    </row>
    <row r="12" spans="2:22" x14ac:dyDescent="0.35">
      <c r="B12" s="11" t="s">
        <v>24</v>
      </c>
      <c r="C12" s="12" t="s">
        <v>25</v>
      </c>
      <c r="D12" s="11" t="s">
        <v>30</v>
      </c>
      <c r="F12" s="13"/>
      <c r="G12" s="13"/>
      <c r="H12" s="1"/>
      <c r="I12" s="14"/>
      <c r="J12" s="1"/>
      <c r="K12" s="14"/>
      <c r="L12" s="15" t="str">
        <f>IF(K12="","[X]",VLOOKUP(K12,$P$10:$Q$34,2,FALSE))</f>
        <v>[X]</v>
      </c>
      <c r="M12" s="16"/>
      <c r="N12" s="15" t="str">
        <f>IF(OR(L12="[X]",L12="NA"),"NA ",I12*L12)</f>
        <v xml:space="preserve">NA </v>
      </c>
      <c r="P12" s="20" t="s">
        <v>31</v>
      </c>
      <c r="Q12" s="21">
        <v>3</v>
      </c>
      <c r="R12" s="22" t="s">
        <v>32</v>
      </c>
      <c r="S12" s="23"/>
      <c r="T12" s="9"/>
      <c r="U12" s="8"/>
      <c r="V12" s="9"/>
    </row>
    <row r="13" spans="2:22" x14ac:dyDescent="0.35">
      <c r="B13" s="11" t="s">
        <v>24</v>
      </c>
      <c r="C13" s="12" t="s">
        <v>25</v>
      </c>
      <c r="D13" s="11" t="s">
        <v>33</v>
      </c>
      <c r="E13" s="24"/>
      <c r="F13" s="25"/>
      <c r="G13" s="25"/>
      <c r="H13" s="5"/>
      <c r="I13" s="26"/>
      <c r="J13" s="5"/>
      <c r="K13" s="14"/>
      <c r="L13" s="15" t="str">
        <f>IF(K13="","[X]",VLOOKUP(K13,$P$10:$Q$34,2,FALSE))</f>
        <v>[X]</v>
      </c>
      <c r="M13" s="27"/>
      <c r="N13" s="28" t="str">
        <f>IF(OR(L13="[X]",L13="NA"),"NA ",I13*L13)</f>
        <v xml:space="preserve">NA </v>
      </c>
      <c r="P13" s="20" t="s">
        <v>34</v>
      </c>
      <c r="Q13" s="21">
        <v>2</v>
      </c>
      <c r="R13" s="22" t="s">
        <v>35</v>
      </c>
      <c r="S13" s="23"/>
      <c r="T13" s="9"/>
      <c r="U13" s="8"/>
      <c r="V13" s="9"/>
    </row>
    <row r="14" spans="2:22" x14ac:dyDescent="0.35">
      <c r="B14" s="117" t="s">
        <v>36</v>
      </c>
      <c r="C14" s="117"/>
      <c r="D14" s="117"/>
      <c r="E14" s="29"/>
      <c r="F14" s="110" t="s">
        <v>37</v>
      </c>
      <c r="G14" s="110"/>
      <c r="H14" s="1"/>
      <c r="I14" s="16">
        <f>SUMIF(L10:L13,"&gt;=0",I10:I13)</f>
        <v>0</v>
      </c>
      <c r="K14" s="118" t="s">
        <v>38</v>
      </c>
      <c r="L14" s="118"/>
      <c r="M14" s="16"/>
      <c r="N14" s="15" t="str">
        <f>IF(I14=0,"NA",I16/I15)</f>
        <v>NA</v>
      </c>
      <c r="P14" s="20" t="s">
        <v>39</v>
      </c>
      <c r="Q14" s="21">
        <v>1</v>
      </c>
      <c r="R14" s="22" t="s">
        <v>40</v>
      </c>
      <c r="S14" s="23"/>
      <c r="T14" s="9"/>
      <c r="U14" s="8"/>
      <c r="V14" s="9"/>
    </row>
    <row r="15" spans="2:22" x14ac:dyDescent="0.35">
      <c r="D15" s="30"/>
      <c r="E15" s="30"/>
      <c r="F15" s="110" t="s">
        <v>41</v>
      </c>
      <c r="G15" s="110"/>
      <c r="H15" s="1"/>
      <c r="I15" s="16">
        <f>SUMIF(L10:L13,"&gt;0.0",I10:I13)</f>
        <v>0</v>
      </c>
      <c r="J15" s="30"/>
      <c r="K15" s="110" t="s">
        <v>42</v>
      </c>
      <c r="L15" s="110"/>
      <c r="M15" s="16"/>
      <c r="N15" s="16">
        <f>SUMIF(K10:K13,"E",I10:I13)</f>
        <v>0</v>
      </c>
      <c r="P15" s="20" t="s">
        <v>43</v>
      </c>
      <c r="Q15" s="21">
        <v>0</v>
      </c>
      <c r="R15" s="22" t="s">
        <v>44</v>
      </c>
      <c r="S15" s="23"/>
      <c r="T15" s="9"/>
      <c r="U15" s="8"/>
      <c r="V15" s="9"/>
    </row>
    <row r="16" spans="2:22" ht="15" thickBot="1" x14ac:dyDescent="0.4">
      <c r="B16" s="31"/>
      <c r="C16" s="31"/>
      <c r="D16" s="31"/>
      <c r="E16" s="32"/>
      <c r="F16" s="110" t="s">
        <v>45</v>
      </c>
      <c r="G16" s="110"/>
      <c r="H16" s="3"/>
      <c r="I16" s="15">
        <f>SUMPRODUCT(I10:I13,L10:L13)</f>
        <v>0</v>
      </c>
      <c r="J16" s="33"/>
      <c r="K16" s="110" t="s">
        <v>46</v>
      </c>
      <c r="L16" s="110"/>
      <c r="M16" s="33"/>
      <c r="N16" s="33">
        <f>I15+N15</f>
        <v>0</v>
      </c>
      <c r="P16" s="20" t="s">
        <v>47</v>
      </c>
      <c r="Q16" s="34" t="s">
        <v>48</v>
      </c>
      <c r="R16" s="22" t="s">
        <v>49</v>
      </c>
      <c r="S16" s="23"/>
      <c r="T16" s="9"/>
      <c r="U16" s="8"/>
      <c r="V16" s="9"/>
    </row>
    <row r="17" spans="2:24" ht="16" thickTop="1" x14ac:dyDescent="0.35">
      <c r="B17" s="114" t="s">
        <v>50</v>
      </c>
      <c r="C17" s="114"/>
      <c r="D17" s="114"/>
      <c r="E17" s="35"/>
      <c r="F17" s="36" t="s">
        <v>14</v>
      </c>
      <c r="G17" s="36" t="s">
        <v>15</v>
      </c>
      <c r="H17" s="36"/>
      <c r="I17" s="36" t="s">
        <v>51</v>
      </c>
      <c r="J17" s="36"/>
      <c r="K17" s="36" t="s">
        <v>17</v>
      </c>
      <c r="L17" s="37" t="s">
        <v>18</v>
      </c>
      <c r="M17" s="37"/>
      <c r="N17" s="37" t="s">
        <v>19</v>
      </c>
      <c r="P17" s="20" t="s">
        <v>52</v>
      </c>
      <c r="Q17" s="34" t="s">
        <v>53</v>
      </c>
      <c r="R17" s="22" t="s">
        <v>54</v>
      </c>
      <c r="S17" s="23"/>
      <c r="T17" s="9"/>
      <c r="U17" s="8"/>
      <c r="V17" s="9"/>
    </row>
    <row r="18" spans="2:24" x14ac:dyDescent="0.35">
      <c r="B18" s="38" t="s">
        <v>55</v>
      </c>
      <c r="C18" s="38">
        <v>5303</v>
      </c>
      <c r="D18" s="39" t="s">
        <v>56</v>
      </c>
      <c r="F18" s="40"/>
      <c r="G18" s="40"/>
      <c r="H18" s="1"/>
      <c r="I18" s="41">
        <v>3</v>
      </c>
      <c r="J18" s="1"/>
      <c r="K18" s="42"/>
      <c r="L18" s="43" t="str">
        <f>IF(K18="","[X]",VLOOKUP(K18,$P$10:$Q$34,2,FALSE))</f>
        <v>[X]</v>
      </c>
      <c r="M18" s="16"/>
      <c r="N18" s="44" t="str">
        <f t="shared" ref="N18:N34" si="0">IF(OR(L18="[X]",L18="NA"),"NA ",I18*L18)</f>
        <v xml:space="preserve">NA </v>
      </c>
      <c r="P18" s="20" t="s">
        <v>57</v>
      </c>
      <c r="Q18" s="9" t="s">
        <v>53</v>
      </c>
      <c r="R18" s="22" t="s">
        <v>58</v>
      </c>
      <c r="S18" s="23">
        <f t="shared" ref="S18:S34" si="1">C18</f>
        <v>5303</v>
      </c>
      <c r="T18" s="9">
        <f t="shared" ref="T18:T31" si="2">IF(AND(L18&lt;&gt;"[X]",S18&lt;5000),I18,0)</f>
        <v>0</v>
      </c>
      <c r="U18" s="8" t="str">
        <f t="shared" ref="U18:U34" si="3">B18</f>
        <v>AGEC</v>
      </c>
      <c r="V18" s="9">
        <f t="shared" ref="V18:V31" si="4">IF(AND(L18&lt;&gt;"[X]",U18="AGEC"),I18,0)</f>
        <v>0</v>
      </c>
    </row>
    <row r="19" spans="2:24" x14ac:dyDescent="0.35">
      <c r="B19" s="45" t="s">
        <v>55</v>
      </c>
      <c r="C19" s="45">
        <v>5403</v>
      </c>
      <c r="D19" s="46" t="s">
        <v>59</v>
      </c>
      <c r="F19" s="13"/>
      <c r="G19" s="13"/>
      <c r="H19" s="1"/>
      <c r="I19" s="47">
        <v>3</v>
      </c>
      <c r="J19" s="1"/>
      <c r="K19" s="14"/>
      <c r="L19" s="15" t="str">
        <f>IF(K19="","[X]",VLOOKUP(K19,$P$10:$Q$34,2,FALSE))</f>
        <v>[X]</v>
      </c>
      <c r="M19" s="16"/>
      <c r="N19" s="16" t="str">
        <f t="shared" si="0"/>
        <v xml:space="preserve">NA </v>
      </c>
      <c r="P19" s="20" t="s">
        <v>60</v>
      </c>
      <c r="Q19" s="9" t="s">
        <v>53</v>
      </c>
      <c r="R19" s="22" t="s">
        <v>61</v>
      </c>
      <c r="S19" s="23">
        <f t="shared" si="1"/>
        <v>5403</v>
      </c>
      <c r="T19" s="9">
        <f t="shared" si="2"/>
        <v>0</v>
      </c>
      <c r="U19" s="8" t="str">
        <f t="shared" si="3"/>
        <v>AGEC</v>
      </c>
      <c r="V19" s="9">
        <f t="shared" si="4"/>
        <v>0</v>
      </c>
    </row>
    <row r="20" spans="2:24" x14ac:dyDescent="0.35">
      <c r="B20" s="38" t="s">
        <v>55</v>
      </c>
      <c r="C20" s="38" t="s">
        <v>62</v>
      </c>
      <c r="D20" s="48" t="s">
        <v>63</v>
      </c>
      <c r="F20" s="40"/>
      <c r="G20" s="40"/>
      <c r="H20" s="1"/>
      <c r="I20" s="41">
        <v>3</v>
      </c>
      <c r="J20" s="1"/>
      <c r="K20" s="42"/>
      <c r="L20" s="43" t="str">
        <f>IF(K20="","[X]",VLOOKUP(K20,$P$10:$Q$34,2,FALSE))</f>
        <v>[X]</v>
      </c>
      <c r="M20" s="16"/>
      <c r="N20" s="44" t="str">
        <f t="shared" si="0"/>
        <v xml:space="preserve">NA </v>
      </c>
      <c r="P20" s="20" t="s">
        <v>64</v>
      </c>
      <c r="Q20" s="21" t="s">
        <v>53</v>
      </c>
      <c r="R20" s="22" t="s">
        <v>65</v>
      </c>
      <c r="S20" s="23" t="str">
        <f t="shared" si="1"/>
        <v>4243/5413</v>
      </c>
      <c r="T20" s="9">
        <f t="shared" si="2"/>
        <v>0</v>
      </c>
      <c r="U20" s="8" t="str">
        <f t="shared" si="3"/>
        <v>AGEC</v>
      </c>
      <c r="V20" s="9">
        <f t="shared" si="4"/>
        <v>0</v>
      </c>
    </row>
    <row r="21" spans="2:24" x14ac:dyDescent="0.35">
      <c r="B21" s="45" t="s">
        <v>55</v>
      </c>
      <c r="C21" s="49" t="s">
        <v>66</v>
      </c>
      <c r="D21" s="50" t="s">
        <v>67</v>
      </c>
      <c r="F21" s="13"/>
      <c r="G21" s="13"/>
      <c r="H21" s="1"/>
      <c r="I21" s="47">
        <v>3</v>
      </c>
      <c r="J21" s="1"/>
      <c r="K21" s="14"/>
      <c r="L21" s="15" t="str">
        <f>IF(K21="","[X]",VLOOKUP(K21,$P$10:$Q$34,2,FALSE))</f>
        <v>[X]</v>
      </c>
      <c r="M21" s="16"/>
      <c r="N21" s="16" t="str">
        <f t="shared" si="0"/>
        <v xml:space="preserve">NA </v>
      </c>
      <c r="P21" s="51" t="s">
        <v>68</v>
      </c>
      <c r="Q21" s="52" t="s">
        <v>53</v>
      </c>
      <c r="R21" s="22" t="s">
        <v>69</v>
      </c>
      <c r="S21" s="23" t="str">
        <f t="shared" si="1"/>
        <v>4143/5043</v>
      </c>
      <c r="T21" s="9">
        <f t="shared" si="2"/>
        <v>0</v>
      </c>
      <c r="U21" s="8" t="str">
        <f t="shared" si="3"/>
        <v>AGEC</v>
      </c>
      <c r="V21" s="9">
        <f t="shared" si="4"/>
        <v>0</v>
      </c>
    </row>
    <row r="22" spans="2:24" x14ac:dyDescent="0.35">
      <c r="B22" s="45" t="s">
        <v>55</v>
      </c>
      <c r="C22" s="49" t="s">
        <v>70</v>
      </c>
      <c r="D22" s="50" t="s">
        <v>71</v>
      </c>
      <c r="F22" s="13"/>
      <c r="G22" s="13"/>
      <c r="H22" s="1"/>
      <c r="I22" s="47">
        <v>3</v>
      </c>
      <c r="J22" s="1"/>
      <c r="K22" s="14"/>
      <c r="L22" s="15" t="str">
        <f>IF(K22="","[X]",VLOOKUP(K22,$P$10:$Q$34,2,FALSE))</f>
        <v>[X]</v>
      </c>
      <c r="M22" s="16"/>
      <c r="N22" s="16" t="str">
        <f t="shared" si="0"/>
        <v xml:space="preserve">NA </v>
      </c>
      <c r="P22" s="20"/>
      <c r="Q22" s="9"/>
      <c r="R22" s="22" t="s">
        <v>72</v>
      </c>
      <c r="S22" s="23" t="str">
        <f t="shared" si="1"/>
        <v>4313/5213</v>
      </c>
      <c r="T22" s="9">
        <f t="shared" si="2"/>
        <v>0</v>
      </c>
      <c r="U22" s="8" t="str">
        <f t="shared" si="3"/>
        <v>AGEC</v>
      </c>
      <c r="V22" s="9">
        <f t="shared" si="4"/>
        <v>0</v>
      </c>
    </row>
    <row r="23" spans="2:24" x14ac:dyDescent="0.35">
      <c r="B23" s="45"/>
      <c r="C23" s="53"/>
      <c r="D23" s="50"/>
      <c r="F23" s="13"/>
      <c r="G23" s="13"/>
      <c r="H23" s="1"/>
      <c r="I23" s="47">
        <v>3</v>
      </c>
      <c r="J23" s="1"/>
      <c r="K23" s="14"/>
      <c r="L23" s="15" t="str">
        <f>IF(K23="","[X]",VLOOKUP(K23,$P$10:$Q$39,2,FALSE))</f>
        <v>[X]</v>
      </c>
      <c r="M23" s="16"/>
      <c r="N23" s="16" t="str">
        <f t="shared" si="0"/>
        <v xml:space="preserve">NA </v>
      </c>
      <c r="P23" s="20"/>
      <c r="Q23" s="9"/>
      <c r="R23" s="22" t="s">
        <v>73</v>
      </c>
      <c r="S23" s="23">
        <f t="shared" si="1"/>
        <v>0</v>
      </c>
      <c r="T23" s="9">
        <f t="shared" si="2"/>
        <v>0</v>
      </c>
      <c r="U23" s="8">
        <f t="shared" si="3"/>
        <v>0</v>
      </c>
      <c r="V23" s="9">
        <f t="shared" si="4"/>
        <v>0</v>
      </c>
    </row>
    <row r="24" spans="2:24" x14ac:dyDescent="0.35">
      <c r="B24" s="45" t="s">
        <v>55</v>
      </c>
      <c r="C24" s="49" t="s">
        <v>74</v>
      </c>
      <c r="D24" s="50" t="s">
        <v>75</v>
      </c>
      <c r="F24" s="13"/>
      <c r="G24" s="13"/>
      <c r="H24" s="1"/>
      <c r="I24" s="47">
        <v>3</v>
      </c>
      <c r="J24" s="1"/>
      <c r="K24" s="14"/>
      <c r="L24" s="15" t="str">
        <f>IF(K24="","[X]",VLOOKUP(K24,$P$10:$Q$38,2,FALSE))</f>
        <v>[X]</v>
      </c>
      <c r="M24" s="16"/>
      <c r="N24" s="16" t="str">
        <f>IF(OR(L24="[X]",L24="NA"),"NA ",I24*L24)</f>
        <v xml:space="preserve">NA </v>
      </c>
      <c r="P24" s="20"/>
      <c r="Q24" s="9"/>
      <c r="R24" s="22" t="s">
        <v>76</v>
      </c>
      <c r="S24" s="23" t="str">
        <f t="shared" si="1"/>
        <v>4323/5123</v>
      </c>
      <c r="T24" s="9">
        <f t="shared" si="2"/>
        <v>0</v>
      </c>
      <c r="U24" s="8" t="str">
        <f t="shared" si="3"/>
        <v>AGEC</v>
      </c>
      <c r="V24" s="9">
        <f t="shared" si="4"/>
        <v>0</v>
      </c>
    </row>
    <row r="25" spans="2:24" x14ac:dyDescent="0.35">
      <c r="B25" s="45" t="s">
        <v>55</v>
      </c>
      <c r="C25" s="49" t="s">
        <v>77</v>
      </c>
      <c r="D25" s="50" t="s">
        <v>78</v>
      </c>
      <c r="F25" s="13"/>
      <c r="G25" s="13"/>
      <c r="H25" s="1"/>
      <c r="I25" s="47">
        <v>3</v>
      </c>
      <c r="J25" s="1"/>
      <c r="K25" s="14"/>
      <c r="L25" s="15" t="str">
        <f>IF(K25="","[X]",VLOOKUP(K25,$P$10:$Q$38,2,FALSE))</f>
        <v>[X]</v>
      </c>
      <c r="M25" s="16"/>
      <c r="N25" s="16" t="str">
        <f>IF(OR(L25="[X]",L25="NA"),"NA ",I25*L25)</f>
        <v xml:space="preserve">NA </v>
      </c>
      <c r="P25" s="20"/>
      <c r="Q25" s="9"/>
      <c r="R25" s="22" t="s">
        <v>79</v>
      </c>
      <c r="S25" s="23" t="str">
        <f t="shared" si="1"/>
        <v>4403/5053</v>
      </c>
      <c r="T25" s="9">
        <f t="shared" si="2"/>
        <v>0</v>
      </c>
      <c r="U25" s="8" t="str">
        <f t="shared" si="3"/>
        <v>AGEC</v>
      </c>
      <c r="V25" s="9">
        <f t="shared" si="4"/>
        <v>0</v>
      </c>
    </row>
    <row r="26" spans="2:24" x14ac:dyDescent="0.35">
      <c r="B26" s="54" t="s">
        <v>55</v>
      </c>
      <c r="C26" s="54">
        <v>5143</v>
      </c>
      <c r="D26" s="55" t="s">
        <v>80</v>
      </c>
      <c r="F26" s="13"/>
      <c r="G26" s="13"/>
      <c r="H26" s="1"/>
      <c r="I26" s="47">
        <v>3</v>
      </c>
      <c r="J26" s="1"/>
      <c r="K26" s="14"/>
      <c r="L26" s="15" t="str">
        <f t="shared" ref="L26:L34" si="5">IF(K26="","[X]",VLOOKUP(K26,$P$10:$Q$34,2,FALSE))</f>
        <v>[X]</v>
      </c>
      <c r="M26" s="16"/>
      <c r="N26" s="16" t="str">
        <f t="shared" si="0"/>
        <v xml:space="preserve">NA </v>
      </c>
      <c r="P26" s="20"/>
      <c r="Q26" s="21"/>
      <c r="R26" s="22" t="s">
        <v>81</v>
      </c>
      <c r="S26" s="23">
        <f t="shared" si="1"/>
        <v>5143</v>
      </c>
      <c r="T26" s="9">
        <f t="shared" si="2"/>
        <v>0</v>
      </c>
      <c r="U26" s="8" t="str">
        <f t="shared" si="3"/>
        <v>AGEC</v>
      </c>
      <c r="V26" s="9">
        <f t="shared" si="4"/>
        <v>0</v>
      </c>
    </row>
    <row r="27" spans="2:24" x14ac:dyDescent="0.35">
      <c r="B27" s="45" t="s">
        <v>55</v>
      </c>
      <c r="C27" s="49" t="s">
        <v>82</v>
      </c>
      <c r="D27" s="50" t="s">
        <v>83</v>
      </c>
      <c r="F27" s="56"/>
      <c r="G27" s="56"/>
      <c r="H27" s="1"/>
      <c r="I27" s="57">
        <v>3</v>
      </c>
      <c r="J27" s="1"/>
      <c r="K27" s="58"/>
      <c r="L27" s="59" t="str">
        <f t="shared" si="5"/>
        <v>[X]</v>
      </c>
      <c r="M27" s="16"/>
      <c r="N27" s="60" t="str">
        <f t="shared" si="0"/>
        <v xml:space="preserve">NA </v>
      </c>
      <c r="P27" s="20"/>
      <c r="Q27" s="9"/>
      <c r="R27" s="22" t="s">
        <v>84</v>
      </c>
      <c r="S27" s="61" t="str">
        <f t="shared" si="1"/>
        <v>4163/5063</v>
      </c>
      <c r="T27" s="9">
        <f t="shared" si="2"/>
        <v>0</v>
      </c>
      <c r="U27" s="8" t="str">
        <f t="shared" si="3"/>
        <v>AGEC</v>
      </c>
      <c r="V27" s="9">
        <f t="shared" si="4"/>
        <v>0</v>
      </c>
    </row>
    <row r="28" spans="2:24" x14ac:dyDescent="0.35">
      <c r="B28" s="45" t="s">
        <v>55</v>
      </c>
      <c r="C28" s="49" t="s">
        <v>85</v>
      </c>
      <c r="D28" s="50" t="s">
        <v>86</v>
      </c>
      <c r="F28" s="13"/>
      <c r="G28" s="13"/>
      <c r="H28" s="1"/>
      <c r="I28" s="47">
        <v>3</v>
      </c>
      <c r="J28" s="1"/>
      <c r="K28" s="14"/>
      <c r="L28" s="15" t="str">
        <f t="shared" si="5"/>
        <v>[X]</v>
      </c>
      <c r="M28" s="16"/>
      <c r="N28" s="16" t="str">
        <f t="shared" si="0"/>
        <v xml:space="preserve">NA </v>
      </c>
      <c r="P28" s="20"/>
      <c r="Q28" s="21"/>
      <c r="R28" s="19" t="s">
        <v>87</v>
      </c>
      <c r="S28" s="23" t="str">
        <f t="shared" si="1"/>
        <v>4613/5233</v>
      </c>
      <c r="T28" s="9">
        <f t="shared" si="2"/>
        <v>0</v>
      </c>
      <c r="U28" s="8" t="str">
        <f t="shared" si="3"/>
        <v>AGEC</v>
      </c>
      <c r="V28" s="9">
        <f>IF(AND(L28&lt;&gt;"[X]",U28="AGEC"),I28,0)</f>
        <v>0</v>
      </c>
    </row>
    <row r="29" spans="2:24" x14ac:dyDescent="0.35">
      <c r="B29" s="49" t="s">
        <v>55</v>
      </c>
      <c r="C29" s="49" t="s">
        <v>88</v>
      </c>
      <c r="D29" s="50" t="s">
        <v>89</v>
      </c>
      <c r="F29" s="13"/>
      <c r="G29" s="13"/>
      <c r="H29" s="1"/>
      <c r="I29" s="47">
        <v>3</v>
      </c>
      <c r="J29" s="1"/>
      <c r="K29" s="14"/>
      <c r="L29" s="15" t="str">
        <f t="shared" si="5"/>
        <v>[X]</v>
      </c>
      <c r="M29" s="16"/>
      <c r="N29" s="16" t="str">
        <f t="shared" si="0"/>
        <v xml:space="preserve">NA </v>
      </c>
      <c r="P29" s="20"/>
      <c r="Q29" s="21"/>
      <c r="R29" s="19"/>
      <c r="S29" s="23" t="str">
        <f t="shared" si="1"/>
        <v>4623/5223</v>
      </c>
      <c r="T29" s="9">
        <f t="shared" si="2"/>
        <v>0</v>
      </c>
      <c r="U29" s="8" t="str">
        <f t="shared" si="3"/>
        <v>AGEC</v>
      </c>
      <c r="V29" s="9">
        <f t="shared" si="4"/>
        <v>0</v>
      </c>
      <c r="X29" s="50"/>
    </row>
    <row r="30" spans="2:24" x14ac:dyDescent="0.35">
      <c r="B30" s="45" t="s">
        <v>55</v>
      </c>
      <c r="C30" s="49" t="s">
        <v>90</v>
      </c>
      <c r="D30" s="50" t="s">
        <v>91</v>
      </c>
      <c r="F30" s="13"/>
      <c r="G30" s="13"/>
      <c r="H30" s="1"/>
      <c r="I30" s="47">
        <v>3</v>
      </c>
      <c r="J30" s="1"/>
      <c r="K30" s="14"/>
      <c r="L30" s="15" t="str">
        <f t="shared" si="5"/>
        <v>[X]</v>
      </c>
      <c r="M30" s="16"/>
      <c r="N30" s="16" t="str">
        <f t="shared" si="0"/>
        <v xml:space="preserve">NA </v>
      </c>
      <c r="P30" s="20"/>
      <c r="Q30" s="21"/>
      <c r="R30" s="19"/>
      <c r="S30" s="23" t="str">
        <f t="shared" si="1"/>
        <v>4603/5603</v>
      </c>
      <c r="T30" s="9">
        <f t="shared" si="2"/>
        <v>0</v>
      </c>
      <c r="U30" s="8" t="str">
        <f t="shared" si="3"/>
        <v>AGEC</v>
      </c>
      <c r="V30" s="9">
        <f t="shared" si="4"/>
        <v>0</v>
      </c>
      <c r="X30" s="50"/>
    </row>
    <row r="31" spans="2:24" x14ac:dyDescent="0.35">
      <c r="B31" s="45" t="s">
        <v>55</v>
      </c>
      <c r="C31" s="45">
        <v>5133</v>
      </c>
      <c r="D31" s="50" t="s">
        <v>92</v>
      </c>
      <c r="F31" s="13"/>
      <c r="G31" s="13"/>
      <c r="H31" s="1"/>
      <c r="I31" s="47">
        <v>3</v>
      </c>
      <c r="J31" s="1"/>
      <c r="K31" s="14"/>
      <c r="L31" s="15" t="str">
        <f t="shared" si="5"/>
        <v>[X]</v>
      </c>
      <c r="M31" s="16"/>
      <c r="N31" s="16" t="str">
        <f t="shared" si="0"/>
        <v xml:space="preserve">NA </v>
      </c>
      <c r="P31" s="20"/>
      <c r="Q31" s="21"/>
      <c r="R31" s="19"/>
      <c r="S31" s="23">
        <f t="shared" si="1"/>
        <v>5133</v>
      </c>
      <c r="T31" s="9">
        <f t="shared" si="2"/>
        <v>0</v>
      </c>
      <c r="U31" s="8" t="str">
        <f t="shared" si="3"/>
        <v>AGEC</v>
      </c>
      <c r="V31" s="9">
        <f t="shared" si="4"/>
        <v>0</v>
      </c>
      <c r="W31" s="50"/>
      <c r="X31" s="50"/>
    </row>
    <row r="32" spans="2:24" x14ac:dyDescent="0.35">
      <c r="B32" s="49" t="s">
        <v>55</v>
      </c>
      <c r="C32" s="45">
        <v>5153</v>
      </c>
      <c r="D32" s="50" t="s">
        <v>93</v>
      </c>
      <c r="F32" s="13"/>
      <c r="G32" s="13"/>
      <c r="H32" s="1"/>
      <c r="I32" s="47">
        <v>3</v>
      </c>
      <c r="J32" s="1"/>
      <c r="K32" s="14"/>
      <c r="L32" s="15" t="str">
        <f t="shared" si="5"/>
        <v>[X]</v>
      </c>
      <c r="M32" s="16"/>
      <c r="N32" s="16" t="str">
        <f t="shared" si="0"/>
        <v xml:space="preserve">NA </v>
      </c>
      <c r="P32" s="20"/>
      <c r="Q32" s="21"/>
      <c r="R32" s="19"/>
      <c r="S32" s="23">
        <f t="shared" si="1"/>
        <v>5153</v>
      </c>
      <c r="T32" s="9"/>
      <c r="U32" s="8" t="str">
        <f t="shared" si="3"/>
        <v>AGEC</v>
      </c>
      <c r="V32" s="9"/>
      <c r="W32" s="50"/>
      <c r="X32" s="50"/>
    </row>
    <row r="33" spans="2:26" x14ac:dyDescent="0.35">
      <c r="B33" s="54" t="s">
        <v>55</v>
      </c>
      <c r="C33" s="54">
        <v>5623</v>
      </c>
      <c r="D33" s="55" t="s">
        <v>94</v>
      </c>
      <c r="E33" s="24"/>
      <c r="F33" s="25"/>
      <c r="G33" s="25"/>
      <c r="H33" s="5"/>
      <c r="I33" s="62">
        <v>3</v>
      </c>
      <c r="J33" s="5"/>
      <c r="K33" s="26"/>
      <c r="L33" s="28" t="str">
        <f t="shared" si="5"/>
        <v>[X]</v>
      </c>
      <c r="M33" s="27"/>
      <c r="N33" s="27" t="str">
        <f t="shared" si="0"/>
        <v xml:space="preserve">NA </v>
      </c>
      <c r="P33" s="20"/>
      <c r="Q33" s="21"/>
      <c r="R33" s="19"/>
      <c r="S33" s="23">
        <f t="shared" si="1"/>
        <v>5623</v>
      </c>
      <c r="T33" s="9">
        <f t="shared" ref="T33:T34" si="6">IF(AND(L33&lt;&gt;"[X]",S33&lt;5000),I33,0)</f>
        <v>0</v>
      </c>
      <c r="U33" s="8" t="str">
        <f t="shared" si="3"/>
        <v>AGEC</v>
      </c>
      <c r="V33" s="9">
        <f t="shared" ref="V33:V34" si="7">IF(AND(L33&lt;&gt;"[X]",U33="AGEC"),I33,0)</f>
        <v>0</v>
      </c>
    </row>
    <row r="34" spans="2:26" ht="16" thickBot="1" x14ac:dyDescent="0.4">
      <c r="B34" s="45" t="s">
        <v>55</v>
      </c>
      <c r="C34" s="45">
        <v>5011</v>
      </c>
      <c r="D34" s="45" t="s">
        <v>95</v>
      </c>
      <c r="F34" s="13"/>
      <c r="G34" s="13"/>
      <c r="H34" s="1"/>
      <c r="I34" s="47">
        <v>1</v>
      </c>
      <c r="J34" s="1"/>
      <c r="K34" s="14"/>
      <c r="L34" s="15" t="str">
        <f t="shared" si="5"/>
        <v>[X]</v>
      </c>
      <c r="M34" s="16"/>
      <c r="N34" s="16" t="str">
        <f t="shared" si="0"/>
        <v xml:space="preserve">NA </v>
      </c>
      <c r="P34" s="51"/>
      <c r="Q34" s="52"/>
      <c r="R34" s="63"/>
      <c r="S34" s="23">
        <f t="shared" si="1"/>
        <v>5011</v>
      </c>
      <c r="T34" s="9">
        <f t="shared" si="6"/>
        <v>0</v>
      </c>
      <c r="U34" s="8" t="str">
        <f t="shared" si="3"/>
        <v>AGEC</v>
      </c>
      <c r="V34" s="9">
        <f t="shared" si="7"/>
        <v>0</v>
      </c>
    </row>
    <row r="35" spans="2:26" ht="15" thickTop="1" x14ac:dyDescent="0.35">
      <c r="B35" s="113" t="s">
        <v>96</v>
      </c>
      <c r="C35" s="113"/>
      <c r="D35" s="113"/>
      <c r="E35" s="35"/>
      <c r="F35" s="6" t="s">
        <v>14</v>
      </c>
      <c r="G35" s="6" t="s">
        <v>15</v>
      </c>
      <c r="H35" s="6"/>
      <c r="I35" s="6" t="s">
        <v>16</v>
      </c>
      <c r="J35" s="6"/>
      <c r="K35" s="6" t="s">
        <v>17</v>
      </c>
      <c r="L35" s="7" t="s">
        <v>18</v>
      </c>
      <c r="M35" s="7"/>
      <c r="N35" s="7" t="s">
        <v>19</v>
      </c>
      <c r="P35" s="45"/>
      <c r="Q35" s="64"/>
      <c r="S35" s="23"/>
      <c r="T35" s="9"/>
      <c r="U35" s="8"/>
      <c r="V35" s="9"/>
    </row>
    <row r="36" spans="2:26" x14ac:dyDescent="0.35">
      <c r="B36" t="s">
        <v>55</v>
      </c>
      <c r="C36" s="49">
        <v>5023</v>
      </c>
      <c r="D36" s="93" t="s">
        <v>97</v>
      </c>
      <c r="E36" s="94"/>
      <c r="F36" s="13"/>
      <c r="G36" s="13"/>
      <c r="H36" s="1"/>
      <c r="I36" s="14"/>
      <c r="J36" s="1"/>
      <c r="K36" s="14"/>
      <c r="L36" s="15" t="str">
        <f t="shared" ref="L36:L43" si="8">IF(K36="","[X]",VLOOKUP(K36,$P$10:$Q$34,2,FALSE))</f>
        <v>[X]</v>
      </c>
      <c r="M36" s="16"/>
      <c r="N36" s="16" t="str">
        <f t="shared" ref="N36:N43" si="9">IF(OR(L36="[X]",L36="NA"),"NA ",I36*L36)</f>
        <v xml:space="preserve">NA </v>
      </c>
      <c r="P36" s="45"/>
      <c r="Q36" s="64"/>
      <c r="S36" s="23">
        <f t="shared" ref="S36:S43" si="10">C36</f>
        <v>5023</v>
      </c>
      <c r="T36" s="9">
        <f t="shared" ref="T36:T43" si="11">IF(AND(L36&lt;&gt;"[X]",S36&lt;5000),I36,0)</f>
        <v>0</v>
      </c>
      <c r="U36" s="8" t="str">
        <f t="shared" ref="U36:U43" si="12">B36</f>
        <v>AGEC</v>
      </c>
      <c r="V36" s="9">
        <f t="shared" ref="V36:V43" si="13">IF(AND(L36&lt;&gt;"[X]",U36="AGEC"),I36,0)</f>
        <v>0</v>
      </c>
    </row>
    <row r="37" spans="2:26" x14ac:dyDescent="0.35">
      <c r="B37" t="s">
        <v>55</v>
      </c>
      <c r="C37" s="49">
        <v>5024</v>
      </c>
      <c r="D37" s="93" t="s">
        <v>98</v>
      </c>
      <c r="E37" s="94"/>
      <c r="F37" s="13"/>
      <c r="G37" s="13"/>
      <c r="H37" s="1"/>
      <c r="I37" s="14"/>
      <c r="J37" s="1"/>
      <c r="K37" s="14"/>
      <c r="L37" s="15" t="str">
        <f t="shared" si="8"/>
        <v>[X]</v>
      </c>
      <c r="M37" s="16"/>
      <c r="N37" s="16" t="str">
        <f t="shared" si="9"/>
        <v xml:space="preserve">NA </v>
      </c>
      <c r="P37" s="45"/>
      <c r="Q37" s="64"/>
      <c r="S37" s="23">
        <f t="shared" si="10"/>
        <v>5024</v>
      </c>
      <c r="T37" s="9">
        <f t="shared" si="11"/>
        <v>0</v>
      </c>
      <c r="U37" s="8" t="str">
        <f t="shared" si="12"/>
        <v>AGEC</v>
      </c>
      <c r="V37" s="9">
        <f t="shared" si="13"/>
        <v>0</v>
      </c>
    </row>
    <row r="38" spans="2:26" x14ac:dyDescent="0.35">
      <c r="B38" t="s">
        <v>55</v>
      </c>
      <c r="C38" s="49">
        <v>5023</v>
      </c>
      <c r="D38" s="93" t="s">
        <v>99</v>
      </c>
      <c r="E38" s="94"/>
      <c r="F38" s="13"/>
      <c r="G38" s="13"/>
      <c r="H38" s="1"/>
      <c r="I38" s="14"/>
      <c r="J38" s="1"/>
      <c r="K38" s="14"/>
      <c r="L38" s="15" t="str">
        <f t="shared" si="8"/>
        <v>[X]</v>
      </c>
      <c r="M38" s="16"/>
      <c r="N38" s="16" t="str">
        <f t="shared" si="9"/>
        <v xml:space="preserve">NA </v>
      </c>
      <c r="S38" s="23">
        <f t="shared" si="10"/>
        <v>5023</v>
      </c>
      <c r="T38" s="9">
        <f t="shared" si="11"/>
        <v>0</v>
      </c>
      <c r="U38" s="8" t="str">
        <f t="shared" si="12"/>
        <v>AGEC</v>
      </c>
      <c r="V38" s="9">
        <f t="shared" si="13"/>
        <v>0</v>
      </c>
      <c r="X38" s="1"/>
      <c r="Y38" s="1"/>
      <c r="Z38" s="65" t="s">
        <v>100</v>
      </c>
    </row>
    <row r="39" spans="2:26" x14ac:dyDescent="0.35">
      <c r="B39" t="s">
        <v>55</v>
      </c>
      <c r="C39" s="49">
        <v>5023</v>
      </c>
      <c r="D39" s="93" t="s">
        <v>101</v>
      </c>
      <c r="E39" s="94"/>
      <c r="F39" s="13"/>
      <c r="G39" s="13"/>
      <c r="H39" s="1"/>
      <c r="I39" s="14"/>
      <c r="J39" s="1"/>
      <c r="K39" s="14"/>
      <c r="L39" s="15" t="str">
        <f t="shared" si="8"/>
        <v>[X]</v>
      </c>
      <c r="M39" s="16"/>
      <c r="N39" s="16" t="str">
        <f t="shared" si="9"/>
        <v xml:space="preserve">NA </v>
      </c>
      <c r="S39" s="23">
        <f t="shared" si="10"/>
        <v>5023</v>
      </c>
      <c r="T39" s="9">
        <f t="shared" si="11"/>
        <v>0</v>
      </c>
      <c r="U39" s="8" t="str">
        <f t="shared" si="12"/>
        <v>AGEC</v>
      </c>
      <c r="V39" s="9">
        <f t="shared" si="13"/>
        <v>0</v>
      </c>
      <c r="X39" s="62" t="s">
        <v>102</v>
      </c>
      <c r="Y39" s="66" t="s">
        <v>103</v>
      </c>
      <c r="Z39" s="66" t="s">
        <v>104</v>
      </c>
    </row>
    <row r="40" spans="2:26" x14ac:dyDescent="0.35">
      <c r="B40" t="s">
        <v>55</v>
      </c>
      <c r="C40" s="49">
        <v>5023</v>
      </c>
      <c r="D40" s="93" t="s">
        <v>105</v>
      </c>
      <c r="E40" s="94"/>
      <c r="F40" s="13"/>
      <c r="G40" s="13"/>
      <c r="H40" s="1"/>
      <c r="I40" s="14"/>
      <c r="J40" s="1"/>
      <c r="K40" s="14"/>
      <c r="L40" s="15" t="str">
        <f t="shared" si="8"/>
        <v>[X]</v>
      </c>
      <c r="M40" s="16"/>
      <c r="N40" s="16" t="str">
        <f t="shared" si="9"/>
        <v xml:space="preserve">NA </v>
      </c>
      <c r="S40" s="23">
        <f t="shared" si="10"/>
        <v>5023</v>
      </c>
      <c r="T40" s="9">
        <f t="shared" si="11"/>
        <v>0</v>
      </c>
      <c r="U40" s="8" t="str">
        <f t="shared" si="12"/>
        <v>AGEC</v>
      </c>
      <c r="V40" s="9">
        <f t="shared" si="13"/>
        <v>0</v>
      </c>
      <c r="X40" s="1">
        <v>1</v>
      </c>
      <c r="Y40" s="67">
        <f>0.6*X40</f>
        <v>0.6</v>
      </c>
      <c r="Z40" s="67">
        <f>ROUND(Y40,0)</f>
        <v>1</v>
      </c>
    </row>
    <row r="41" spans="2:26" x14ac:dyDescent="0.35">
      <c r="B41" t="s">
        <v>55</v>
      </c>
      <c r="C41" s="49">
        <v>5023</v>
      </c>
      <c r="D41" s="93" t="s">
        <v>106</v>
      </c>
      <c r="E41" s="94"/>
      <c r="F41" s="13"/>
      <c r="G41" s="13"/>
      <c r="H41" s="1"/>
      <c r="I41" s="14"/>
      <c r="J41" s="1"/>
      <c r="K41" s="14"/>
      <c r="L41" s="15" t="str">
        <f t="shared" si="8"/>
        <v>[X]</v>
      </c>
      <c r="M41" s="16"/>
      <c r="N41" s="16" t="str">
        <f t="shared" si="9"/>
        <v xml:space="preserve">NA </v>
      </c>
      <c r="S41" s="23">
        <f t="shared" si="10"/>
        <v>5023</v>
      </c>
      <c r="T41" s="9">
        <f t="shared" si="11"/>
        <v>0</v>
      </c>
      <c r="U41" s="8" t="str">
        <f t="shared" si="12"/>
        <v>AGEC</v>
      </c>
      <c r="V41" s="9">
        <f t="shared" si="13"/>
        <v>0</v>
      </c>
      <c r="X41" s="1">
        <v>2</v>
      </c>
      <c r="Y41" s="67">
        <f t="shared" ref="Y41:Y51" si="14">0.6*X41</f>
        <v>1.2</v>
      </c>
      <c r="Z41" s="67">
        <f t="shared" ref="Z41:Z51" si="15">ROUND(Y41,0)</f>
        <v>1</v>
      </c>
    </row>
    <row r="42" spans="2:26" x14ac:dyDescent="0.35">
      <c r="B42" t="s">
        <v>55</v>
      </c>
      <c r="C42" s="49">
        <v>5023</v>
      </c>
      <c r="D42" s="93"/>
      <c r="E42" s="94"/>
      <c r="F42" s="13"/>
      <c r="G42" s="13"/>
      <c r="H42" s="1"/>
      <c r="I42" s="14"/>
      <c r="J42" s="1"/>
      <c r="K42" s="14"/>
      <c r="L42" s="15" t="str">
        <f t="shared" si="8"/>
        <v>[X]</v>
      </c>
      <c r="M42" s="16"/>
      <c r="N42" s="16" t="str">
        <f t="shared" si="9"/>
        <v xml:space="preserve">NA </v>
      </c>
      <c r="S42" s="23">
        <f t="shared" si="10"/>
        <v>5023</v>
      </c>
      <c r="T42" s="9">
        <f t="shared" si="11"/>
        <v>0</v>
      </c>
      <c r="U42" s="8" t="str">
        <f t="shared" si="12"/>
        <v>AGEC</v>
      </c>
      <c r="V42" s="9">
        <f t="shared" si="13"/>
        <v>0</v>
      </c>
      <c r="X42" s="1">
        <v>3</v>
      </c>
      <c r="Y42" s="67">
        <f t="shared" si="14"/>
        <v>1.7999999999999998</v>
      </c>
      <c r="Z42" s="67">
        <f t="shared" si="15"/>
        <v>2</v>
      </c>
    </row>
    <row r="43" spans="2:26" ht="15" thickBot="1" x14ac:dyDescent="0.4">
      <c r="B43" t="s">
        <v>55</v>
      </c>
      <c r="C43" s="45">
        <v>5023</v>
      </c>
      <c r="D43" s="50"/>
      <c r="F43" s="13"/>
      <c r="G43" s="13"/>
      <c r="H43" s="1"/>
      <c r="I43" s="14"/>
      <c r="J43" s="1"/>
      <c r="K43" s="14"/>
      <c r="L43" s="15" t="str">
        <f t="shared" si="8"/>
        <v>[X]</v>
      </c>
      <c r="M43" s="16"/>
      <c r="N43" s="16" t="str">
        <f t="shared" si="9"/>
        <v xml:space="preserve">NA </v>
      </c>
      <c r="S43" s="23">
        <f t="shared" si="10"/>
        <v>5023</v>
      </c>
      <c r="T43" s="9">
        <f t="shared" si="11"/>
        <v>0</v>
      </c>
      <c r="U43" s="8" t="str">
        <f t="shared" si="12"/>
        <v>AGEC</v>
      </c>
      <c r="V43" s="9">
        <f t="shared" si="13"/>
        <v>0</v>
      </c>
      <c r="X43" s="1">
        <v>4</v>
      </c>
      <c r="Y43" s="67">
        <f t="shared" si="14"/>
        <v>2.4</v>
      </c>
      <c r="Z43" s="67">
        <f t="shared" si="15"/>
        <v>2</v>
      </c>
    </row>
    <row r="44" spans="2:26" ht="15" thickTop="1" x14ac:dyDescent="0.35">
      <c r="B44" s="113" t="s">
        <v>107</v>
      </c>
      <c r="C44" s="113"/>
      <c r="D44" s="113"/>
      <c r="E44" s="68"/>
      <c r="F44" s="6" t="s">
        <v>14</v>
      </c>
      <c r="G44" s="6" t="s">
        <v>15</v>
      </c>
      <c r="H44" s="6"/>
      <c r="I44" s="6" t="s">
        <v>16</v>
      </c>
      <c r="J44" s="6"/>
      <c r="K44" s="6" t="s">
        <v>17</v>
      </c>
      <c r="L44" s="7" t="s">
        <v>18</v>
      </c>
      <c r="M44" s="7"/>
      <c r="N44" s="7" t="s">
        <v>19</v>
      </c>
      <c r="S44" s="23"/>
      <c r="T44" s="9"/>
      <c r="U44" s="8"/>
      <c r="V44" s="9"/>
      <c r="X44" s="1">
        <v>5</v>
      </c>
      <c r="Y44" s="67">
        <f t="shared" si="14"/>
        <v>3</v>
      </c>
      <c r="Z44" s="67">
        <f t="shared" si="15"/>
        <v>3</v>
      </c>
    </row>
    <row r="45" spans="2:26" x14ac:dyDescent="0.35">
      <c r="B45" t="s">
        <v>55</v>
      </c>
      <c r="C45" s="49">
        <v>5023</v>
      </c>
      <c r="D45" s="93" t="s">
        <v>108</v>
      </c>
      <c r="E45" s="94"/>
      <c r="F45" s="13"/>
      <c r="G45" s="13"/>
      <c r="H45" s="1"/>
      <c r="I45" s="14"/>
      <c r="J45" s="1"/>
      <c r="K45" s="14"/>
      <c r="L45" s="15" t="str">
        <f t="shared" ref="L45:L51" si="16">IF(K45="","[X]",VLOOKUP(K45,$P$10:$Q$34,2,FALSE))</f>
        <v>[X]</v>
      </c>
      <c r="M45" s="16"/>
      <c r="N45" s="16" t="str">
        <f t="shared" ref="N45:N51" si="17">IF(OR(L45="[X]",L45="NA"),"NA ",I45*L45)</f>
        <v xml:space="preserve">NA </v>
      </c>
      <c r="S45" s="23">
        <f t="shared" ref="S45:S51" si="18">C45</f>
        <v>5023</v>
      </c>
      <c r="T45" s="9">
        <f t="shared" ref="T45:T51" si="19">IF(AND(L45&lt;&gt;"[X]",S45&lt;5000),I45,0)</f>
        <v>0</v>
      </c>
      <c r="U45" s="8" t="str">
        <f t="shared" ref="U45:U51" si="20">B45</f>
        <v>AGEC</v>
      </c>
      <c r="V45" s="9">
        <f t="shared" ref="V45:V51" si="21">IF(AND(L45&lt;&gt;"[X]",U45="AGEC"),I45,0)</f>
        <v>0</v>
      </c>
      <c r="X45" s="1">
        <v>6</v>
      </c>
      <c r="Y45" s="67">
        <f t="shared" si="14"/>
        <v>3.5999999999999996</v>
      </c>
      <c r="Z45" s="67">
        <f t="shared" si="15"/>
        <v>4</v>
      </c>
    </row>
    <row r="46" spans="2:26" x14ac:dyDescent="0.35">
      <c r="B46" t="s">
        <v>55</v>
      </c>
      <c r="C46" s="49">
        <v>5023</v>
      </c>
      <c r="D46" s="93" t="s">
        <v>109</v>
      </c>
      <c r="E46" s="94"/>
      <c r="F46" s="13"/>
      <c r="G46" s="13"/>
      <c r="H46" s="1"/>
      <c r="I46" s="14"/>
      <c r="J46" s="1"/>
      <c r="K46" s="14"/>
      <c r="L46" s="15" t="str">
        <f t="shared" si="16"/>
        <v>[X]</v>
      </c>
      <c r="M46" s="16"/>
      <c r="N46" s="16" t="str">
        <f t="shared" si="17"/>
        <v xml:space="preserve">NA </v>
      </c>
      <c r="S46" s="23">
        <f t="shared" si="18"/>
        <v>5023</v>
      </c>
      <c r="T46" s="9">
        <f t="shared" si="19"/>
        <v>0</v>
      </c>
      <c r="U46" s="8" t="str">
        <f t="shared" si="20"/>
        <v>AGEC</v>
      </c>
      <c r="V46" s="9">
        <f t="shared" si="21"/>
        <v>0</v>
      </c>
      <c r="X46" s="1">
        <v>7</v>
      </c>
      <c r="Y46" s="67">
        <f t="shared" si="14"/>
        <v>4.2</v>
      </c>
      <c r="Z46" s="67">
        <f t="shared" si="15"/>
        <v>4</v>
      </c>
    </row>
    <row r="47" spans="2:26" x14ac:dyDescent="0.35">
      <c r="B47" t="s">
        <v>55</v>
      </c>
      <c r="C47" s="49">
        <v>5023</v>
      </c>
      <c r="D47" s="93" t="s">
        <v>110</v>
      </c>
      <c r="E47" s="94"/>
      <c r="F47" s="13"/>
      <c r="G47" s="13"/>
      <c r="H47" s="1"/>
      <c r="I47" s="14"/>
      <c r="J47" s="1"/>
      <c r="K47" s="14"/>
      <c r="L47" s="15" t="str">
        <f t="shared" si="16"/>
        <v>[X]</v>
      </c>
      <c r="M47" s="16"/>
      <c r="N47" s="16" t="str">
        <f t="shared" si="17"/>
        <v xml:space="preserve">NA </v>
      </c>
      <c r="S47" s="23">
        <f t="shared" si="18"/>
        <v>5023</v>
      </c>
      <c r="T47" s="9">
        <f t="shared" si="19"/>
        <v>0</v>
      </c>
      <c r="U47" s="8" t="str">
        <f t="shared" si="20"/>
        <v>AGEC</v>
      </c>
      <c r="V47" s="9">
        <f t="shared" si="21"/>
        <v>0</v>
      </c>
      <c r="X47" s="1">
        <v>8</v>
      </c>
      <c r="Y47" s="67">
        <f t="shared" si="14"/>
        <v>4.8</v>
      </c>
      <c r="Z47" s="67">
        <f t="shared" si="15"/>
        <v>5</v>
      </c>
    </row>
    <row r="48" spans="2:26" x14ac:dyDescent="0.35">
      <c r="B48" t="s">
        <v>55</v>
      </c>
      <c r="C48" s="49">
        <v>5023</v>
      </c>
      <c r="D48" s="93" t="s">
        <v>111</v>
      </c>
      <c r="E48" s="94"/>
      <c r="F48" s="13"/>
      <c r="G48" s="13"/>
      <c r="H48" s="1"/>
      <c r="I48" s="14"/>
      <c r="J48" s="1"/>
      <c r="K48" s="14"/>
      <c r="L48" s="15" t="str">
        <f t="shared" si="16"/>
        <v>[X]</v>
      </c>
      <c r="M48" s="16"/>
      <c r="N48" s="16" t="str">
        <f t="shared" si="17"/>
        <v xml:space="preserve">NA </v>
      </c>
      <c r="S48" s="23">
        <f t="shared" si="18"/>
        <v>5023</v>
      </c>
      <c r="T48" s="9">
        <f t="shared" si="19"/>
        <v>0</v>
      </c>
      <c r="U48" s="8" t="str">
        <f t="shared" si="20"/>
        <v>AGEC</v>
      </c>
      <c r="V48" s="9">
        <f t="shared" si="21"/>
        <v>0</v>
      </c>
      <c r="X48" s="1">
        <v>9</v>
      </c>
      <c r="Y48" s="67">
        <f t="shared" si="14"/>
        <v>5.3999999999999995</v>
      </c>
      <c r="Z48" s="67">
        <f t="shared" si="15"/>
        <v>5</v>
      </c>
    </row>
    <row r="49" spans="2:26" x14ac:dyDescent="0.35">
      <c r="B49" t="s">
        <v>55</v>
      </c>
      <c r="C49" s="49">
        <v>5023</v>
      </c>
      <c r="D49" s="93" t="s">
        <v>112</v>
      </c>
      <c r="E49" s="94"/>
      <c r="F49" s="13"/>
      <c r="G49" s="13"/>
      <c r="H49" s="1"/>
      <c r="I49" s="14"/>
      <c r="J49" s="1"/>
      <c r="K49" s="14"/>
      <c r="L49" s="15" t="str">
        <f t="shared" si="16"/>
        <v>[X]</v>
      </c>
      <c r="M49" s="16"/>
      <c r="N49" s="16" t="str">
        <f t="shared" si="17"/>
        <v xml:space="preserve">NA </v>
      </c>
      <c r="S49" s="23">
        <f t="shared" si="18"/>
        <v>5023</v>
      </c>
      <c r="T49" s="9">
        <f t="shared" si="19"/>
        <v>0</v>
      </c>
      <c r="U49" s="8" t="str">
        <f t="shared" si="20"/>
        <v>AGEC</v>
      </c>
      <c r="V49" s="9">
        <f t="shared" si="21"/>
        <v>0</v>
      </c>
      <c r="X49" s="1">
        <v>10</v>
      </c>
      <c r="Y49" s="67">
        <f t="shared" si="14"/>
        <v>6</v>
      </c>
      <c r="Z49" s="67">
        <f t="shared" si="15"/>
        <v>6</v>
      </c>
    </row>
    <row r="50" spans="2:26" x14ac:dyDescent="0.35">
      <c r="B50" t="s">
        <v>55</v>
      </c>
      <c r="C50" s="49">
        <v>5023</v>
      </c>
      <c r="D50" s="112" t="s">
        <v>113</v>
      </c>
      <c r="E50" s="112"/>
      <c r="F50" s="13"/>
      <c r="G50" s="13"/>
      <c r="H50" s="1"/>
      <c r="I50" s="14"/>
      <c r="J50" s="1"/>
      <c r="K50" s="14"/>
      <c r="L50" s="15" t="str">
        <f t="shared" si="16"/>
        <v>[X]</v>
      </c>
      <c r="M50" s="16"/>
      <c r="N50" s="16" t="str">
        <f t="shared" si="17"/>
        <v xml:space="preserve">NA </v>
      </c>
      <c r="P50" s="45"/>
      <c r="Q50" s="64"/>
      <c r="S50" s="23">
        <f t="shared" si="18"/>
        <v>5023</v>
      </c>
      <c r="T50" s="9">
        <f t="shared" si="19"/>
        <v>0</v>
      </c>
      <c r="U50" s="8" t="str">
        <f t="shared" si="20"/>
        <v>AGEC</v>
      </c>
      <c r="V50" s="9">
        <f t="shared" si="21"/>
        <v>0</v>
      </c>
      <c r="X50" s="1">
        <v>11</v>
      </c>
      <c r="Y50" s="67">
        <f t="shared" si="14"/>
        <v>6.6</v>
      </c>
      <c r="Z50" s="67">
        <f t="shared" si="15"/>
        <v>7</v>
      </c>
    </row>
    <row r="51" spans="2:26" ht="15" thickBot="1" x14ac:dyDescent="0.4">
      <c r="B51" t="s">
        <v>55</v>
      </c>
      <c r="C51" s="49">
        <v>5022</v>
      </c>
      <c r="D51" s="112" t="s">
        <v>114</v>
      </c>
      <c r="E51" s="112"/>
      <c r="F51" s="13"/>
      <c r="G51" s="13"/>
      <c r="H51" s="1"/>
      <c r="I51" s="14"/>
      <c r="J51" s="1"/>
      <c r="K51" s="14"/>
      <c r="L51" s="15" t="str">
        <f t="shared" si="16"/>
        <v>[X]</v>
      </c>
      <c r="M51" s="16"/>
      <c r="N51" s="16" t="str">
        <f t="shared" si="17"/>
        <v xml:space="preserve">NA </v>
      </c>
      <c r="P51" s="45"/>
      <c r="Q51" s="64"/>
      <c r="S51" s="23">
        <f t="shared" si="18"/>
        <v>5022</v>
      </c>
      <c r="T51" s="9">
        <f t="shared" si="19"/>
        <v>0</v>
      </c>
      <c r="U51" s="8" t="str">
        <f t="shared" si="20"/>
        <v>AGEC</v>
      </c>
      <c r="V51" s="9">
        <f t="shared" si="21"/>
        <v>0</v>
      </c>
      <c r="X51" s="1">
        <v>12</v>
      </c>
      <c r="Y51" s="67">
        <f t="shared" si="14"/>
        <v>7.1999999999999993</v>
      </c>
      <c r="Z51" s="67">
        <f t="shared" si="15"/>
        <v>7</v>
      </c>
    </row>
    <row r="52" spans="2:26" ht="16" thickTop="1" x14ac:dyDescent="0.35">
      <c r="B52" s="113" t="s">
        <v>115</v>
      </c>
      <c r="C52" s="113"/>
      <c r="D52" s="113"/>
      <c r="E52" s="68"/>
      <c r="F52" s="6" t="s">
        <v>14</v>
      </c>
      <c r="G52" s="6" t="s">
        <v>15</v>
      </c>
      <c r="H52" s="6"/>
      <c r="I52" s="6" t="s">
        <v>16</v>
      </c>
      <c r="J52" s="6"/>
      <c r="K52" s="6" t="s">
        <v>17</v>
      </c>
      <c r="L52" s="7" t="s">
        <v>18</v>
      </c>
      <c r="M52" s="7"/>
      <c r="N52" s="7" t="s">
        <v>19</v>
      </c>
      <c r="P52" s="45"/>
      <c r="Q52" s="64"/>
      <c r="S52" s="23"/>
      <c r="T52" s="9"/>
      <c r="U52" s="8"/>
      <c r="V52" s="9"/>
    </row>
    <row r="53" spans="2:26" x14ac:dyDescent="0.35">
      <c r="B53" s="11" t="s">
        <v>24</v>
      </c>
      <c r="C53" s="12" t="s">
        <v>25</v>
      </c>
      <c r="D53" s="11" t="s">
        <v>116</v>
      </c>
      <c r="F53" s="13"/>
      <c r="G53" s="13"/>
      <c r="H53" s="1"/>
      <c r="I53" s="14"/>
      <c r="J53" s="1"/>
      <c r="K53" s="14"/>
      <c r="L53" s="15" t="str">
        <f>IF(K53="","[X]",VLOOKUP(K53,$P$10:$Q$34,2,FALSE))</f>
        <v>[X]</v>
      </c>
      <c r="M53" s="16"/>
      <c r="N53" s="16" t="str">
        <f>IF(OR(L53="[X]",L53="NA"),"NA ",I53*L53)</f>
        <v xml:space="preserve">NA </v>
      </c>
      <c r="P53" s="45"/>
      <c r="Q53" s="64"/>
      <c r="S53" s="23" t="str">
        <f t="shared" ref="S53:S54" si="22">C53</f>
        <v>NUM</v>
      </c>
      <c r="T53" s="9">
        <f t="shared" ref="T53:T54" si="23">IF(AND(L53&lt;&gt;"[X]",S53&lt;5000),I53,0)</f>
        <v>0</v>
      </c>
      <c r="U53" s="8" t="str">
        <f t="shared" ref="U53:U54" si="24">B53</f>
        <v>ALPH</v>
      </c>
      <c r="V53" s="9">
        <f t="shared" ref="V53:V54" si="25">IF(AND(L53&lt;&gt;"[X]",U53="AGEC"),I53,0)</f>
        <v>0</v>
      </c>
    </row>
    <row r="54" spans="2:26" ht="15" thickBot="1" x14ac:dyDescent="0.4">
      <c r="B54" s="11" t="s">
        <v>24</v>
      </c>
      <c r="C54" s="12" t="s">
        <v>25</v>
      </c>
      <c r="D54" s="11" t="s">
        <v>117</v>
      </c>
      <c r="E54" s="31"/>
      <c r="F54" s="69"/>
      <c r="G54" s="69"/>
      <c r="H54" s="3"/>
      <c r="I54" s="70"/>
      <c r="J54" s="3"/>
      <c r="K54" s="70"/>
      <c r="L54" s="71" t="str">
        <f>IF(K54="","[X]",VLOOKUP(K54,$P$10:$Q$34,2,FALSE))</f>
        <v>[X]</v>
      </c>
      <c r="M54" s="33"/>
      <c r="N54" s="33" t="str">
        <f>IF(OR(L54="[X]",L54="NA"),"NA ",I54*L54)</f>
        <v xml:space="preserve">NA </v>
      </c>
      <c r="P54" s="45"/>
      <c r="Q54" s="64"/>
      <c r="S54" s="23" t="str">
        <f t="shared" si="22"/>
        <v>NUM</v>
      </c>
      <c r="T54" s="9">
        <f t="shared" si="23"/>
        <v>0</v>
      </c>
      <c r="U54" s="8" t="str">
        <f t="shared" si="24"/>
        <v>ALPH</v>
      </c>
      <c r="V54" s="9">
        <f t="shared" si="25"/>
        <v>0</v>
      </c>
    </row>
    <row r="55" spans="2:26" ht="16" thickTop="1" x14ac:dyDescent="0.35">
      <c r="B55" s="114" t="s">
        <v>118</v>
      </c>
      <c r="C55" s="114"/>
      <c r="D55" s="114"/>
      <c r="F55" s="110" t="s">
        <v>37</v>
      </c>
      <c r="G55" s="110"/>
      <c r="H55" s="72"/>
      <c r="I55" s="16">
        <f>SUMIF(L18:L54,"&gt;=0",I18:I54)</f>
        <v>0</v>
      </c>
      <c r="J55" s="30"/>
      <c r="K55" s="110" t="s">
        <v>119</v>
      </c>
      <c r="L55" s="110"/>
      <c r="M55" s="16"/>
      <c r="N55" s="16">
        <f>SUMIF(K18:K54,"T",I18:I54)</f>
        <v>0</v>
      </c>
      <c r="P55" s="45"/>
      <c r="Q55" s="64"/>
      <c r="S55" s="73" t="s">
        <v>120</v>
      </c>
      <c r="T55" s="74">
        <f>SUM(T18:T34,T36:T43,T45:T51,T53:T54)</f>
        <v>0</v>
      </c>
      <c r="U55" s="75" t="s">
        <v>121</v>
      </c>
      <c r="V55" s="74">
        <f>SUM(V18:V34,V36:V43,V45:V51,V53:V54)</f>
        <v>0</v>
      </c>
    </row>
    <row r="56" spans="2:26" x14ac:dyDescent="0.35">
      <c r="B56" s="76"/>
      <c r="C56" s="76"/>
      <c r="D56" s="76"/>
      <c r="F56" s="110" t="s">
        <v>41</v>
      </c>
      <c r="G56" s="110"/>
      <c r="H56" s="72"/>
      <c r="I56" s="16">
        <f>SUMIF(L18:L54,"&gt;1.34",I18:I54)</f>
        <v>0</v>
      </c>
      <c r="J56" s="30"/>
      <c r="K56" s="110" t="s">
        <v>122</v>
      </c>
      <c r="L56" s="110"/>
      <c r="M56" s="16"/>
      <c r="N56" s="16">
        <f>SUMIF(K18:K54,"I",I18:I54)</f>
        <v>0</v>
      </c>
      <c r="P56" s="45"/>
      <c r="Q56" s="64"/>
    </row>
    <row r="57" spans="2:26" x14ac:dyDescent="0.35">
      <c r="B57" s="76"/>
      <c r="C57" s="76"/>
      <c r="D57" s="76"/>
      <c r="F57" s="110" t="s">
        <v>45</v>
      </c>
      <c r="G57" s="110"/>
      <c r="H57" s="72"/>
      <c r="I57" s="15">
        <f>SUMPRODUCT(I18:I54,L18:L54)</f>
        <v>0</v>
      </c>
      <c r="J57" s="30"/>
      <c r="K57" s="110" t="s">
        <v>123</v>
      </c>
      <c r="L57" s="110"/>
      <c r="M57" s="16"/>
      <c r="N57" s="16">
        <f>SUMIF(K18:K51,"S",I18:I51)</f>
        <v>0</v>
      </c>
      <c r="P57" s="45"/>
      <c r="Q57" s="64"/>
    </row>
    <row r="58" spans="2:26" x14ac:dyDescent="0.35">
      <c r="B58" s="76"/>
      <c r="C58" s="76"/>
      <c r="D58" s="76"/>
      <c r="F58" s="110" t="s">
        <v>38</v>
      </c>
      <c r="G58" s="110"/>
      <c r="H58" s="72"/>
      <c r="I58" s="15" t="str">
        <f>IF(I55=0,"NA",I57/I55)</f>
        <v>NA</v>
      </c>
      <c r="J58" s="30"/>
      <c r="K58" s="111" t="s">
        <v>124</v>
      </c>
      <c r="L58" s="111"/>
      <c r="M58" s="16"/>
      <c r="N58" s="77">
        <f>I56+I59+N55+N56+N57</f>
        <v>0</v>
      </c>
      <c r="P58" s="45"/>
      <c r="Q58" s="64"/>
    </row>
    <row r="59" spans="2:26" x14ac:dyDescent="0.35">
      <c r="B59" s="76"/>
      <c r="C59" s="76"/>
      <c r="D59" s="76"/>
      <c r="F59" s="110" t="s">
        <v>125</v>
      </c>
      <c r="G59" s="110"/>
      <c r="H59" s="72"/>
      <c r="I59" s="77">
        <f>SUMIF(K18:K54,"E",I18:I54)</f>
        <v>0</v>
      </c>
      <c r="J59" s="30"/>
      <c r="K59" s="110" t="s">
        <v>126</v>
      </c>
      <c r="L59" s="110"/>
      <c r="N59" s="16">
        <f>V55</f>
        <v>0</v>
      </c>
      <c r="P59" s="45"/>
      <c r="Q59" s="64"/>
    </row>
    <row r="60" spans="2:26" ht="15" thickBot="1" x14ac:dyDescent="0.4">
      <c r="B60" s="31"/>
      <c r="C60" s="31"/>
      <c r="D60" s="31"/>
      <c r="E60" s="31"/>
      <c r="F60" s="97" t="s">
        <v>127</v>
      </c>
      <c r="G60" s="97"/>
      <c r="H60" s="31"/>
      <c r="I60" s="33">
        <f>T55</f>
        <v>0</v>
      </c>
      <c r="J60" s="33"/>
      <c r="K60" s="31"/>
      <c r="L60" s="31"/>
      <c r="M60" s="31"/>
      <c r="N60" s="31"/>
      <c r="P60" s="45"/>
      <c r="Q60" s="64"/>
    </row>
    <row r="61" spans="2:26" ht="15" thickTop="1" x14ac:dyDescent="0.35">
      <c r="P61" s="45"/>
      <c r="Q61" s="64"/>
    </row>
    <row r="62" spans="2:26" ht="15.5" x14ac:dyDescent="0.35">
      <c r="B62" s="98" t="s">
        <v>128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100"/>
      <c r="P62" s="45"/>
      <c r="Q62" s="64"/>
    </row>
    <row r="63" spans="2:26" ht="15.5" x14ac:dyDescent="0.35">
      <c r="B63" s="101" t="s">
        <v>129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3"/>
      <c r="P63" s="45"/>
      <c r="Q63" s="64"/>
    </row>
    <row r="64" spans="2:26" ht="15.5" x14ac:dyDescent="0.35">
      <c r="B64" s="104" t="s">
        <v>130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6"/>
      <c r="P64" s="45"/>
      <c r="Q64" s="64"/>
    </row>
    <row r="65" spans="2:33" ht="15.5" x14ac:dyDescent="0.35">
      <c r="B65" s="107" t="s">
        <v>131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9"/>
      <c r="P65" s="45"/>
      <c r="Q65" s="64"/>
    </row>
    <row r="66" spans="2:33" ht="15.5" x14ac:dyDescent="0.3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P66" s="45"/>
      <c r="Q66" s="64"/>
    </row>
    <row r="67" spans="2:33" x14ac:dyDescent="0.35">
      <c r="B67" s="94" t="s">
        <v>132</v>
      </c>
      <c r="C67" s="94"/>
      <c r="D67" s="94"/>
      <c r="E67" s="94"/>
      <c r="F67" s="94"/>
      <c r="I67" s="93" t="s">
        <v>133</v>
      </c>
      <c r="J67" s="94"/>
      <c r="K67" s="94"/>
      <c r="L67" s="94"/>
      <c r="M67" s="94"/>
      <c r="N67" s="94"/>
      <c r="P67" s="45"/>
      <c r="Q67" s="64"/>
    </row>
    <row r="68" spans="2:33" x14ac:dyDescent="0.35">
      <c r="B68" s="24"/>
      <c r="C68" s="24"/>
      <c r="D68" s="24"/>
      <c r="E68" s="24"/>
      <c r="F68" s="24"/>
      <c r="I68" s="24"/>
      <c r="J68" s="24"/>
      <c r="K68" s="24"/>
      <c r="L68" s="24"/>
      <c r="M68" s="24"/>
      <c r="N68" s="24"/>
    </row>
    <row r="69" spans="2:33" x14ac:dyDescent="0.35">
      <c r="B69" s="93" t="s">
        <v>134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</row>
    <row r="70" spans="2:33" x14ac:dyDescent="0.35">
      <c r="B70" s="94"/>
      <c r="C70" s="94"/>
      <c r="D70" s="94"/>
    </row>
    <row r="71" spans="2:33" ht="15" thickBot="1" x14ac:dyDescent="0.4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W71" s="31"/>
      <c r="X71" s="79" t="s">
        <v>135</v>
      </c>
      <c r="Y71" s="3" t="s">
        <v>136</v>
      </c>
      <c r="Z71" s="3" t="s">
        <v>137</v>
      </c>
      <c r="AA71" s="3" t="s">
        <v>138</v>
      </c>
      <c r="AB71" s="3" t="s">
        <v>139</v>
      </c>
      <c r="AC71" s="3" t="s">
        <v>140</v>
      </c>
      <c r="AD71" s="3" t="s">
        <v>141</v>
      </c>
      <c r="AE71" s="3" t="s">
        <v>142</v>
      </c>
      <c r="AF71" s="80" t="s">
        <v>143</v>
      </c>
      <c r="AG71" s="3" t="s">
        <v>144</v>
      </c>
    </row>
    <row r="72" spans="2:33" ht="15" thickTop="1" x14ac:dyDescent="0.35">
      <c r="X72" s="1"/>
      <c r="Y72" s="1"/>
      <c r="Z72" s="1"/>
      <c r="AA72" s="1"/>
      <c r="AB72" s="1"/>
      <c r="AC72" s="1"/>
      <c r="AD72" s="1"/>
      <c r="AE72" s="1"/>
      <c r="AF72" s="1"/>
    </row>
    <row r="73" spans="2:33" x14ac:dyDescent="0.35">
      <c r="X73" s="81" t="s">
        <v>145</v>
      </c>
      <c r="Y73" s="82" t="s">
        <v>28</v>
      </c>
      <c r="Z73" s="82">
        <v>20</v>
      </c>
      <c r="AA73" s="1" t="s">
        <v>146</v>
      </c>
      <c r="AB73" s="83">
        <v>10</v>
      </c>
      <c r="AC73" s="84" t="s">
        <v>147</v>
      </c>
      <c r="AD73" s="1">
        <v>20</v>
      </c>
      <c r="AE73" s="1" t="s">
        <v>148</v>
      </c>
      <c r="AF73" s="1">
        <v>10</v>
      </c>
      <c r="AG73" s="1" t="s">
        <v>28</v>
      </c>
    </row>
    <row r="74" spans="2:33" x14ac:dyDescent="0.35">
      <c r="X74" s="81" t="s">
        <v>145</v>
      </c>
      <c r="Y74" s="82" t="s">
        <v>28</v>
      </c>
      <c r="Z74" s="82">
        <v>19</v>
      </c>
      <c r="AA74" s="1" t="s">
        <v>146</v>
      </c>
      <c r="AB74" s="83">
        <v>10</v>
      </c>
      <c r="AC74" s="84" t="s">
        <v>147</v>
      </c>
      <c r="AD74" s="1">
        <v>19</v>
      </c>
      <c r="AE74" s="1" t="s">
        <v>148</v>
      </c>
      <c r="AF74" s="1">
        <v>10</v>
      </c>
      <c r="AG74" s="1" t="s">
        <v>28</v>
      </c>
    </row>
    <row r="75" spans="2:33" x14ac:dyDescent="0.35">
      <c r="X75" s="81" t="s">
        <v>149</v>
      </c>
      <c r="Y75" s="82" t="s">
        <v>28</v>
      </c>
      <c r="Z75" s="82">
        <v>18</v>
      </c>
      <c r="AA75" s="83">
        <v>1</v>
      </c>
      <c r="AB75" s="83">
        <v>9.5</v>
      </c>
      <c r="AC75" s="84" t="s">
        <v>150</v>
      </c>
      <c r="AD75" s="1">
        <v>18</v>
      </c>
      <c r="AE75" s="1">
        <v>30</v>
      </c>
      <c r="AF75" s="1">
        <v>9</v>
      </c>
      <c r="AG75" s="1" t="s">
        <v>28</v>
      </c>
    </row>
    <row r="76" spans="2:33" x14ac:dyDescent="0.35">
      <c r="X76" s="81" t="s">
        <v>151</v>
      </c>
      <c r="Y76" s="82" t="s">
        <v>28</v>
      </c>
      <c r="Z76" s="82">
        <v>17</v>
      </c>
      <c r="AA76" s="83">
        <v>1.3</v>
      </c>
      <c r="AB76" s="83">
        <v>9</v>
      </c>
      <c r="AC76" s="84" t="s">
        <v>152</v>
      </c>
      <c r="AD76" s="1">
        <v>17</v>
      </c>
      <c r="AE76" s="1">
        <v>29</v>
      </c>
      <c r="AF76" s="1"/>
      <c r="AG76" s="1" t="s">
        <v>28</v>
      </c>
    </row>
    <row r="77" spans="2:33" x14ac:dyDescent="0.35">
      <c r="X77" s="81" t="s">
        <v>153</v>
      </c>
      <c r="Y77" s="82" t="s">
        <v>28</v>
      </c>
      <c r="Z77" s="82">
        <v>16</v>
      </c>
      <c r="AA77" s="83">
        <v>1.7</v>
      </c>
      <c r="AB77" s="83">
        <v>8.5</v>
      </c>
      <c r="AC77" s="83" t="s">
        <v>154</v>
      </c>
      <c r="AD77" s="1">
        <v>16</v>
      </c>
      <c r="AE77" s="1">
        <v>28</v>
      </c>
      <c r="AF77" s="1">
        <v>8</v>
      </c>
      <c r="AG77" s="47" t="s">
        <v>28</v>
      </c>
    </row>
    <row r="78" spans="2:33" x14ac:dyDescent="0.35">
      <c r="X78" s="81" t="s">
        <v>155</v>
      </c>
      <c r="Y78" s="82" t="s">
        <v>156</v>
      </c>
      <c r="Z78" s="82">
        <v>15</v>
      </c>
      <c r="AA78" s="83">
        <v>2</v>
      </c>
      <c r="AB78" s="83">
        <v>8</v>
      </c>
      <c r="AC78" s="84" t="s">
        <v>157</v>
      </c>
      <c r="AD78" s="1">
        <v>15</v>
      </c>
      <c r="AE78" s="1">
        <v>27</v>
      </c>
      <c r="AF78" s="1"/>
      <c r="AG78" s="1" t="s">
        <v>156</v>
      </c>
    </row>
    <row r="79" spans="2:33" x14ac:dyDescent="0.35">
      <c r="X79" s="81" t="s">
        <v>158</v>
      </c>
      <c r="Y79" s="82" t="s">
        <v>159</v>
      </c>
      <c r="Z79" s="82">
        <v>14</v>
      </c>
      <c r="AA79" s="83">
        <v>2.2999999999999998</v>
      </c>
      <c r="AB79" s="83">
        <v>7.5</v>
      </c>
      <c r="AC79" s="84" t="s">
        <v>160</v>
      </c>
      <c r="AD79" s="1">
        <v>14</v>
      </c>
      <c r="AE79" s="1">
        <v>26</v>
      </c>
      <c r="AF79" s="1">
        <v>7</v>
      </c>
      <c r="AG79" s="1" t="s">
        <v>159</v>
      </c>
    </row>
    <row r="80" spans="2:33" x14ac:dyDescent="0.35">
      <c r="X80" s="81" t="s">
        <v>161</v>
      </c>
      <c r="Y80" s="82" t="s">
        <v>31</v>
      </c>
      <c r="Z80" s="82">
        <v>13</v>
      </c>
      <c r="AA80" s="83">
        <v>2.7</v>
      </c>
      <c r="AB80" s="83">
        <v>7</v>
      </c>
      <c r="AC80" s="84" t="s">
        <v>162</v>
      </c>
      <c r="AD80" s="1">
        <v>13</v>
      </c>
      <c r="AE80" s="1">
        <v>25</v>
      </c>
      <c r="AF80" s="1"/>
      <c r="AG80" s="1" t="s">
        <v>31</v>
      </c>
    </row>
    <row r="81" spans="24:33" x14ac:dyDescent="0.35">
      <c r="X81" s="81" t="s">
        <v>163</v>
      </c>
      <c r="Y81" s="82" t="s">
        <v>164</v>
      </c>
      <c r="Z81" s="82">
        <v>12</v>
      </c>
      <c r="AA81" s="83" t="s">
        <v>165</v>
      </c>
      <c r="AB81" s="83">
        <v>6.5</v>
      </c>
      <c r="AC81" s="83" t="s">
        <v>166</v>
      </c>
      <c r="AD81" s="1">
        <v>12</v>
      </c>
      <c r="AE81" s="1">
        <v>24</v>
      </c>
      <c r="AF81" s="1">
        <v>6</v>
      </c>
      <c r="AG81" s="1" t="s">
        <v>164</v>
      </c>
    </row>
    <row r="82" spans="24:33" x14ac:dyDescent="0.35">
      <c r="X82" s="81" t="s">
        <v>167</v>
      </c>
      <c r="Y82" s="82" t="s">
        <v>168</v>
      </c>
      <c r="Z82" s="82">
        <v>11</v>
      </c>
      <c r="AA82" s="83">
        <v>3.7</v>
      </c>
      <c r="AB82" s="1" t="s">
        <v>169</v>
      </c>
      <c r="AC82" s="84" t="s">
        <v>170</v>
      </c>
      <c r="AD82" s="1">
        <v>11</v>
      </c>
      <c r="AE82" s="1" t="s">
        <v>171</v>
      </c>
      <c r="AF82" s="1"/>
      <c r="AG82" s="1" t="s">
        <v>168</v>
      </c>
    </row>
    <row r="83" spans="24:33" x14ac:dyDescent="0.35">
      <c r="X83" s="81" t="s">
        <v>172</v>
      </c>
      <c r="Y83" s="82" t="s">
        <v>173</v>
      </c>
      <c r="Z83" s="82">
        <v>10</v>
      </c>
      <c r="AA83" s="83">
        <v>4</v>
      </c>
      <c r="AB83" s="83">
        <v>5</v>
      </c>
      <c r="AC83" s="84" t="s">
        <v>174</v>
      </c>
      <c r="AD83" s="1">
        <v>10</v>
      </c>
      <c r="AE83" s="1" t="s">
        <v>175</v>
      </c>
      <c r="AF83" s="1">
        <v>5</v>
      </c>
      <c r="AG83" s="1" t="s">
        <v>34</v>
      </c>
    </row>
    <row r="84" spans="24:33" x14ac:dyDescent="0.35">
      <c r="X84" s="81" t="s">
        <v>176</v>
      </c>
      <c r="Y84" s="1" t="s">
        <v>177</v>
      </c>
      <c r="Z84" s="1" t="s">
        <v>178</v>
      </c>
      <c r="AA84" s="1" t="s">
        <v>179</v>
      </c>
      <c r="AB84" s="1" t="s">
        <v>180</v>
      </c>
      <c r="AC84" s="84" t="s">
        <v>181</v>
      </c>
      <c r="AD84" s="1" t="s">
        <v>178</v>
      </c>
      <c r="AE84" s="1"/>
      <c r="AF84" s="1"/>
      <c r="AG84" s="1" t="s">
        <v>182</v>
      </c>
    </row>
    <row r="85" spans="24:33" x14ac:dyDescent="0.35">
      <c r="X85" s="1"/>
      <c r="Y85" s="1" t="s">
        <v>183</v>
      </c>
      <c r="Z85" s="1">
        <v>9</v>
      </c>
      <c r="AA85" s="1"/>
      <c r="AB85" s="1"/>
      <c r="AC85" s="1"/>
      <c r="AD85" s="1"/>
      <c r="AE85" s="1">
        <v>17</v>
      </c>
      <c r="AF85" s="1"/>
      <c r="AG85" s="1"/>
    </row>
    <row r="86" spans="24:33" x14ac:dyDescent="0.35">
      <c r="X86" s="1"/>
      <c r="Y86" s="1" t="s">
        <v>184</v>
      </c>
      <c r="Z86" s="1">
        <v>8</v>
      </c>
      <c r="AA86" s="1"/>
      <c r="AB86" s="1"/>
      <c r="AC86" s="1"/>
      <c r="AD86" s="1"/>
      <c r="AE86" s="1">
        <v>16</v>
      </c>
      <c r="AF86" s="1">
        <v>5</v>
      </c>
      <c r="AG86" s="1"/>
    </row>
    <row r="87" spans="24:33" x14ac:dyDescent="0.35">
      <c r="X87" s="1"/>
      <c r="Y87" s="1" t="s">
        <v>43</v>
      </c>
      <c r="Z87" s="1">
        <v>7</v>
      </c>
      <c r="AA87" s="1"/>
      <c r="AB87" s="1"/>
      <c r="AC87" s="1"/>
      <c r="AD87" s="1"/>
      <c r="AE87" s="1">
        <v>15</v>
      </c>
      <c r="AF87" s="1"/>
      <c r="AG87" s="1"/>
    </row>
    <row r="88" spans="24:33" x14ac:dyDescent="0.35">
      <c r="X88" s="1"/>
      <c r="Y88" s="1" t="s">
        <v>43</v>
      </c>
      <c r="Z88" s="1">
        <v>6</v>
      </c>
      <c r="AA88" s="1"/>
      <c r="AB88" s="1"/>
      <c r="AC88" s="1"/>
      <c r="AD88" s="1"/>
      <c r="AE88" s="1">
        <v>14</v>
      </c>
      <c r="AF88" s="1">
        <v>3</v>
      </c>
      <c r="AG88" s="1"/>
    </row>
    <row r="89" spans="24:33" x14ac:dyDescent="0.35">
      <c r="X89" s="1"/>
      <c r="Y89" s="1" t="s">
        <v>43</v>
      </c>
      <c r="Z89" s="1">
        <v>5</v>
      </c>
      <c r="AA89" s="1"/>
      <c r="AB89" s="1"/>
      <c r="AC89" s="1"/>
      <c r="AD89" s="1"/>
      <c r="AE89" s="1">
        <v>13</v>
      </c>
      <c r="AF89" s="1"/>
      <c r="AG89" s="1"/>
    </row>
    <row r="90" spans="24:33" x14ac:dyDescent="0.35">
      <c r="X90" s="1"/>
      <c r="Y90" s="1" t="s">
        <v>43</v>
      </c>
      <c r="Z90" s="1">
        <v>4</v>
      </c>
      <c r="AA90" s="1"/>
      <c r="AB90" s="1"/>
      <c r="AC90" s="1"/>
      <c r="AD90" s="1"/>
      <c r="AE90" s="1">
        <v>12</v>
      </c>
      <c r="AF90" s="1">
        <v>2</v>
      </c>
      <c r="AG90" s="1"/>
    </row>
    <row r="91" spans="24:33" x14ac:dyDescent="0.35">
      <c r="X91" s="1"/>
      <c r="Y91" s="1" t="s">
        <v>43</v>
      </c>
      <c r="Z91" s="1">
        <v>3</v>
      </c>
      <c r="AA91" s="1"/>
      <c r="AB91" s="1"/>
      <c r="AC91" s="1"/>
      <c r="AD91" s="1"/>
      <c r="AE91" s="1">
        <v>11</v>
      </c>
      <c r="AF91" s="1"/>
      <c r="AG91" s="1"/>
    </row>
    <row r="92" spans="24:33" x14ac:dyDescent="0.35">
      <c r="X92" s="1"/>
      <c r="Y92" s="1" t="s">
        <v>43</v>
      </c>
      <c r="Z92" s="1">
        <v>2</v>
      </c>
      <c r="AA92" s="1"/>
      <c r="AB92" s="1"/>
      <c r="AC92" s="1"/>
      <c r="AD92" s="1"/>
      <c r="AE92" s="1"/>
      <c r="AF92" s="1">
        <v>1</v>
      </c>
      <c r="AG92" s="1"/>
    </row>
    <row r="93" spans="24:33" x14ac:dyDescent="0.35">
      <c r="X93" s="1"/>
      <c r="Y93" s="1" t="s">
        <v>43</v>
      </c>
      <c r="Z93" s="1">
        <v>1</v>
      </c>
      <c r="AA93" s="1"/>
      <c r="AB93" s="1"/>
      <c r="AC93" s="1"/>
      <c r="AD93" s="1"/>
      <c r="AE93" s="1"/>
      <c r="AF93" s="1"/>
      <c r="AG93" s="1"/>
    </row>
    <row r="94" spans="24:33" x14ac:dyDescent="0.35">
      <c r="X94" s="5"/>
      <c r="Y94" s="5" t="s">
        <v>43</v>
      </c>
      <c r="Z94" s="5">
        <v>0</v>
      </c>
      <c r="AA94" s="5"/>
      <c r="AB94" s="5"/>
      <c r="AC94" s="5"/>
      <c r="AD94" s="5"/>
      <c r="AE94" s="5"/>
      <c r="AF94" s="5">
        <v>0</v>
      </c>
      <c r="AG94" s="5"/>
    </row>
    <row r="95" spans="24:33" x14ac:dyDescent="0.35">
      <c r="X95" s="95" t="s">
        <v>185</v>
      </c>
      <c r="Y95" s="95"/>
      <c r="Z95" s="95"/>
      <c r="AA95" s="95"/>
      <c r="AB95" s="95"/>
      <c r="AC95" s="95"/>
      <c r="AD95" s="95"/>
      <c r="AE95" s="95"/>
      <c r="AF95" s="95"/>
      <c r="AG95" t="s">
        <v>186</v>
      </c>
    </row>
    <row r="96" spans="24:33" x14ac:dyDescent="0.35">
      <c r="X96" s="94" t="s">
        <v>187</v>
      </c>
      <c r="Y96" s="94"/>
      <c r="Z96" s="94"/>
      <c r="AA96" s="94"/>
      <c r="AB96" s="94"/>
      <c r="AC96" s="94"/>
      <c r="AD96" s="94"/>
      <c r="AE96" s="94"/>
      <c r="AF96" s="94"/>
      <c r="AG96" s="94"/>
    </row>
    <row r="97" spans="23:38" ht="15" thickBot="1" x14ac:dyDescent="0.4">
      <c r="X97" s="96" t="s">
        <v>188</v>
      </c>
      <c r="Y97" s="96"/>
      <c r="Z97" s="96"/>
      <c r="AA97" s="96"/>
      <c r="AB97" s="96"/>
      <c r="AC97" s="96"/>
      <c r="AD97" s="96"/>
      <c r="AE97" s="96"/>
      <c r="AF97" s="96"/>
      <c r="AG97" s="96"/>
    </row>
    <row r="98" spans="23:38" ht="15" thickTop="1" x14ac:dyDescent="0.35"/>
    <row r="100" spans="23:38" x14ac:dyDescent="0.35">
      <c r="W100" t="s">
        <v>189</v>
      </c>
      <c r="AB100" s="85" t="s">
        <v>190</v>
      </c>
    </row>
    <row r="101" spans="23:38" x14ac:dyDescent="0.35">
      <c r="W101" s="86" t="s">
        <v>191</v>
      </c>
      <c r="X101" s="87"/>
      <c r="Y101" s="87"/>
      <c r="Z101" s="86" t="s">
        <v>192</v>
      </c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</row>
    <row r="102" spans="23:38" x14ac:dyDescent="0.35">
      <c r="W102" s="55" t="s">
        <v>193</v>
      </c>
      <c r="X102" s="24"/>
      <c r="Y102" s="24"/>
      <c r="Z102" s="24"/>
      <c r="AA102" s="24"/>
      <c r="AB102" s="24"/>
      <c r="AC102" s="24"/>
      <c r="AD102" s="62" t="s">
        <v>102</v>
      </c>
      <c r="AE102" s="24"/>
      <c r="AF102" s="55" t="s">
        <v>194</v>
      </c>
      <c r="AG102" s="24"/>
      <c r="AH102" s="24"/>
      <c r="AI102" s="24"/>
      <c r="AJ102" s="24"/>
      <c r="AK102" s="24"/>
      <c r="AL102" s="24"/>
    </row>
    <row r="103" spans="23:38" x14ac:dyDescent="0.35">
      <c r="W103" s="88" t="s">
        <v>195</v>
      </c>
      <c r="X103" s="89"/>
      <c r="Y103" s="89"/>
      <c r="Z103" s="89"/>
      <c r="AA103" s="89"/>
      <c r="AB103" s="89"/>
      <c r="AC103" s="89"/>
      <c r="AD103" s="90">
        <v>5</v>
      </c>
      <c r="AE103" s="89" t="s">
        <v>28</v>
      </c>
      <c r="AF103" s="88" t="s">
        <v>196</v>
      </c>
    </row>
    <row r="104" spans="23:38" x14ac:dyDescent="0.35">
      <c r="W104" s="88" t="s">
        <v>197</v>
      </c>
      <c r="X104" s="89"/>
      <c r="Y104" s="89"/>
      <c r="Z104" s="89"/>
      <c r="AA104" s="89"/>
      <c r="AB104" s="89"/>
      <c r="AC104" s="89"/>
      <c r="AD104" s="90">
        <v>5</v>
      </c>
      <c r="AE104" s="89"/>
      <c r="AF104" s="88" t="s">
        <v>198</v>
      </c>
    </row>
    <row r="105" spans="23:38" x14ac:dyDescent="0.35">
      <c r="W105" s="88" t="s">
        <v>199</v>
      </c>
      <c r="X105" s="89"/>
      <c r="Y105" s="89"/>
      <c r="Z105" s="89"/>
      <c r="AA105" s="89"/>
      <c r="AB105" s="89"/>
      <c r="AC105" s="89"/>
      <c r="AD105" s="90">
        <v>5</v>
      </c>
      <c r="AE105" s="89"/>
      <c r="AF105" s="88" t="s">
        <v>200</v>
      </c>
    </row>
    <row r="106" spans="23:38" x14ac:dyDescent="0.35">
      <c r="W106" s="88" t="s">
        <v>201</v>
      </c>
      <c r="X106" s="89"/>
      <c r="Y106" s="89"/>
      <c r="Z106" s="89"/>
      <c r="AA106" s="89"/>
      <c r="AB106" s="89"/>
      <c r="AC106" s="89"/>
      <c r="AD106" s="90">
        <v>5</v>
      </c>
      <c r="AE106" s="89" t="s">
        <v>28</v>
      </c>
      <c r="AF106" s="88" t="s">
        <v>202</v>
      </c>
    </row>
    <row r="107" spans="23:38" x14ac:dyDescent="0.35">
      <c r="W107" s="88" t="s">
        <v>111</v>
      </c>
      <c r="X107" s="89"/>
      <c r="Y107" s="89"/>
      <c r="Z107" s="89"/>
      <c r="AA107" s="89"/>
      <c r="AB107" s="89"/>
      <c r="AC107" s="89"/>
      <c r="AD107" s="90">
        <v>5</v>
      </c>
      <c r="AE107" s="89"/>
      <c r="AF107" s="88" t="s">
        <v>203</v>
      </c>
    </row>
    <row r="108" spans="23:38" x14ac:dyDescent="0.35">
      <c r="W108" s="88" t="s">
        <v>204</v>
      </c>
      <c r="X108" s="89"/>
      <c r="Y108" s="89"/>
      <c r="Z108" s="89"/>
      <c r="AA108" s="89"/>
      <c r="AB108" s="89"/>
      <c r="AC108" s="89"/>
      <c r="AD108" s="90">
        <v>5</v>
      </c>
      <c r="AE108" s="89" t="s">
        <v>28</v>
      </c>
      <c r="AF108" s="88" t="s">
        <v>205</v>
      </c>
    </row>
    <row r="109" spans="23:38" x14ac:dyDescent="0.35">
      <c r="W109" s="88" t="s">
        <v>113</v>
      </c>
      <c r="X109" s="89"/>
      <c r="Y109" s="89"/>
      <c r="Z109" s="89"/>
      <c r="AA109" s="89"/>
      <c r="AB109" s="89"/>
      <c r="AC109" s="89"/>
      <c r="AD109" s="90">
        <v>5</v>
      </c>
      <c r="AE109" s="89" t="s">
        <v>28</v>
      </c>
      <c r="AF109" s="88" t="s">
        <v>206</v>
      </c>
    </row>
    <row r="110" spans="23:38" x14ac:dyDescent="0.35">
      <c r="AD110" s="1"/>
    </row>
    <row r="111" spans="23:38" x14ac:dyDescent="0.35">
      <c r="W111" s="50"/>
      <c r="X111" s="50"/>
      <c r="Y111" s="50"/>
      <c r="Z111" s="50"/>
      <c r="AA111" s="50"/>
      <c r="AB111" s="50"/>
      <c r="AC111" s="50"/>
      <c r="AD111" s="47"/>
    </row>
    <row r="112" spans="23:38" x14ac:dyDescent="0.35">
      <c r="W112" s="55" t="s">
        <v>207</v>
      </c>
      <c r="X112" s="55"/>
      <c r="Y112" s="55"/>
      <c r="Z112" s="55"/>
      <c r="AA112" s="55"/>
      <c r="AB112" s="55"/>
      <c r="AC112" s="55"/>
      <c r="AD112" s="62"/>
      <c r="AE112" s="24"/>
      <c r="AF112" s="24"/>
      <c r="AG112" s="24"/>
      <c r="AH112" s="24"/>
      <c r="AI112" s="24"/>
      <c r="AJ112" s="24"/>
      <c r="AK112" s="24"/>
      <c r="AL112" s="24"/>
    </row>
    <row r="113" spans="23:35" x14ac:dyDescent="0.35">
      <c r="W113" s="88" t="s">
        <v>208</v>
      </c>
      <c r="X113" s="91"/>
      <c r="Y113" s="89"/>
      <c r="Z113" s="89"/>
      <c r="AA113" s="91"/>
      <c r="AB113" s="91"/>
      <c r="AC113" s="89"/>
      <c r="AD113" s="92">
        <v>3</v>
      </c>
      <c r="AE113" s="89" t="s">
        <v>28</v>
      </c>
      <c r="AF113" s="88" t="s">
        <v>209</v>
      </c>
    </row>
    <row r="114" spans="23:35" x14ac:dyDescent="0.35">
      <c r="W114" s="88" t="s">
        <v>210</v>
      </c>
      <c r="X114" s="91"/>
      <c r="Y114" s="89"/>
      <c r="Z114" s="89"/>
      <c r="AA114" s="91"/>
      <c r="AB114" s="91"/>
      <c r="AC114" s="89"/>
      <c r="AD114" s="92">
        <v>5</v>
      </c>
      <c r="AE114" s="89"/>
      <c r="AF114" s="88" t="s">
        <v>211</v>
      </c>
    </row>
    <row r="115" spans="23:35" x14ac:dyDescent="0.35">
      <c r="W115" s="88" t="s">
        <v>212</v>
      </c>
      <c r="X115" s="91"/>
      <c r="Y115" s="89"/>
      <c r="Z115" s="89"/>
      <c r="AA115" s="91"/>
      <c r="AB115" s="91"/>
      <c r="AC115" s="89"/>
      <c r="AD115" s="92">
        <v>4</v>
      </c>
      <c r="AE115" s="89"/>
      <c r="AF115" s="88" t="s">
        <v>209</v>
      </c>
    </row>
    <row r="116" spans="23:35" x14ac:dyDescent="0.35">
      <c r="W116" s="88" t="s">
        <v>213</v>
      </c>
      <c r="X116" s="91"/>
      <c r="Y116" s="89"/>
      <c r="Z116" s="89"/>
      <c r="AA116" s="91"/>
      <c r="AB116" s="91"/>
      <c r="AC116" s="89"/>
      <c r="AD116" s="92">
        <v>5</v>
      </c>
      <c r="AE116" s="89"/>
      <c r="AF116" s="88" t="s">
        <v>209</v>
      </c>
    </row>
    <row r="117" spans="23:35" x14ac:dyDescent="0.35">
      <c r="W117" s="88" t="s">
        <v>214</v>
      </c>
      <c r="X117" s="91"/>
      <c r="Y117" s="89"/>
      <c r="Z117" s="89"/>
      <c r="AA117" s="91"/>
      <c r="AB117" s="91"/>
      <c r="AC117" s="89"/>
      <c r="AD117" s="92">
        <v>4</v>
      </c>
      <c r="AE117" s="89"/>
      <c r="AF117" s="88" t="s">
        <v>215</v>
      </c>
    </row>
    <row r="118" spans="23:35" x14ac:dyDescent="0.35">
      <c r="W118" s="88" t="s">
        <v>216</v>
      </c>
      <c r="X118" s="91"/>
      <c r="Y118" s="89"/>
      <c r="Z118" s="89"/>
      <c r="AA118" s="91"/>
      <c r="AB118" s="91"/>
      <c r="AC118" s="89"/>
      <c r="AD118" s="92">
        <v>4</v>
      </c>
      <c r="AE118" s="89"/>
      <c r="AF118" s="88" t="s">
        <v>217</v>
      </c>
    </row>
    <row r="119" spans="23:35" x14ac:dyDescent="0.35">
      <c r="W119" s="88" t="s">
        <v>218</v>
      </c>
      <c r="X119" s="91"/>
      <c r="Y119" s="89"/>
      <c r="Z119" s="89"/>
      <c r="AA119" s="91"/>
      <c r="AB119" s="91"/>
      <c r="AC119" s="89"/>
      <c r="AD119" s="92">
        <v>5</v>
      </c>
      <c r="AE119" s="89"/>
      <c r="AF119" s="88" t="s">
        <v>219</v>
      </c>
    </row>
    <row r="120" spans="23:35" x14ac:dyDescent="0.35">
      <c r="W120" s="88" t="s">
        <v>220</v>
      </c>
      <c r="X120" s="89"/>
      <c r="Y120" s="89"/>
      <c r="Z120" s="89"/>
      <c r="AA120" s="89"/>
      <c r="AB120" s="89"/>
      <c r="AC120" s="89"/>
      <c r="AD120" s="92">
        <v>5</v>
      </c>
      <c r="AE120" s="89"/>
      <c r="AF120" s="88" t="s">
        <v>221</v>
      </c>
      <c r="AG120" s="50"/>
      <c r="AH120" s="50"/>
      <c r="AI120" s="50"/>
    </row>
    <row r="121" spans="23:35" x14ac:dyDescent="0.35">
      <c r="W121" s="88"/>
      <c r="X121" s="89"/>
      <c r="Y121" s="89"/>
      <c r="Z121" s="89"/>
      <c r="AA121" s="89"/>
      <c r="AB121" s="89"/>
      <c r="AC121" s="89"/>
      <c r="AD121" s="92"/>
      <c r="AE121" s="89"/>
      <c r="AF121" s="88"/>
      <c r="AG121" s="50"/>
      <c r="AH121" s="50"/>
      <c r="AI121" s="50"/>
    </row>
    <row r="122" spans="23:35" x14ac:dyDescent="0.35">
      <c r="W122" s="88" t="s">
        <v>222</v>
      </c>
      <c r="X122" s="89"/>
      <c r="Y122" s="89"/>
      <c r="Z122" s="89"/>
      <c r="AA122" s="89"/>
      <c r="AB122" s="89"/>
      <c r="AC122" s="89"/>
      <c r="AD122" s="92"/>
      <c r="AE122" s="89"/>
      <c r="AF122" s="88"/>
      <c r="AG122" s="50"/>
      <c r="AH122" s="50"/>
      <c r="AI122" s="50"/>
    </row>
    <row r="123" spans="23:35" x14ac:dyDescent="0.35">
      <c r="W123" s="88" t="s">
        <v>223</v>
      </c>
    </row>
    <row r="124" spans="23:35" x14ac:dyDescent="0.35">
      <c r="W124" s="88"/>
    </row>
  </sheetData>
  <mergeCells count="69">
    <mergeCell ref="B3:G3"/>
    <mergeCell ref="I3:J3"/>
    <mergeCell ref="K3:N3"/>
    <mergeCell ref="B4:G4"/>
    <mergeCell ref="I4:J4"/>
    <mergeCell ref="K4:N4"/>
    <mergeCell ref="P8:V8"/>
    <mergeCell ref="B5:G5"/>
    <mergeCell ref="I5:J5"/>
    <mergeCell ref="K5:N5"/>
    <mergeCell ref="B6:G6"/>
    <mergeCell ref="I6:J6"/>
    <mergeCell ref="K6:N6"/>
    <mergeCell ref="F15:G15"/>
    <mergeCell ref="K15:L15"/>
    <mergeCell ref="B7:G7"/>
    <mergeCell ref="I7:J7"/>
    <mergeCell ref="K7:N7"/>
    <mergeCell ref="B8:G8"/>
    <mergeCell ref="K8:N8"/>
    <mergeCell ref="S9:T9"/>
    <mergeCell ref="U9:V9"/>
    <mergeCell ref="B14:D14"/>
    <mergeCell ref="F14:G14"/>
    <mergeCell ref="K14:L14"/>
    <mergeCell ref="B44:D44"/>
    <mergeCell ref="F16:G16"/>
    <mergeCell ref="K16:L16"/>
    <mergeCell ref="B17:D17"/>
    <mergeCell ref="B35:D35"/>
    <mergeCell ref="D36:E36"/>
    <mergeCell ref="D37:E37"/>
    <mergeCell ref="D38:E38"/>
    <mergeCell ref="D39:E39"/>
    <mergeCell ref="D40:E40"/>
    <mergeCell ref="D41:E41"/>
    <mergeCell ref="D42:E42"/>
    <mergeCell ref="F56:G56"/>
    <mergeCell ref="K56:L56"/>
    <mergeCell ref="D45:E45"/>
    <mergeCell ref="D46:E46"/>
    <mergeCell ref="D47:E47"/>
    <mergeCell ref="D48:E48"/>
    <mergeCell ref="D49:E49"/>
    <mergeCell ref="D50:E50"/>
    <mergeCell ref="D51:E51"/>
    <mergeCell ref="B52:D52"/>
    <mergeCell ref="B55:D55"/>
    <mergeCell ref="F55:G55"/>
    <mergeCell ref="K55:L55"/>
    <mergeCell ref="F57:G57"/>
    <mergeCell ref="K57:L57"/>
    <mergeCell ref="F58:G58"/>
    <mergeCell ref="K58:L58"/>
    <mergeCell ref="F59:G59"/>
    <mergeCell ref="K59:L59"/>
    <mergeCell ref="X97:AG97"/>
    <mergeCell ref="F60:G60"/>
    <mergeCell ref="B62:N62"/>
    <mergeCell ref="B63:N63"/>
    <mergeCell ref="B64:N64"/>
    <mergeCell ref="B65:N65"/>
    <mergeCell ref="B67:F67"/>
    <mergeCell ref="I67:N67"/>
    <mergeCell ref="B69:N69"/>
    <mergeCell ref="B70:D70"/>
    <mergeCell ref="B71:N71"/>
    <mergeCell ref="X95:AF95"/>
    <mergeCell ref="X96:AG96"/>
  </mergeCells>
  <dataValidations count="22">
    <dataValidation type="list" allowBlank="1" showInputMessage="1" showErrorMessage="1" promptTitle="Completed Semester" prompt="Click dropdown to indicate semester when class was completed" sqref="G23" xr:uid="{AFF693B9-340A-4A86-9D98-FA23959D3BBD}">
      <formula1>$R$10:$R$39</formula1>
    </dataValidation>
    <dataValidation type="list" allowBlank="1" showInputMessage="1" showErrorMessage="1" promptTitle="Scheduled Semester" prompt="Click dropdown to indicate semester for which class is scheduled" sqref="F23" xr:uid="{A2179EA8-1DA3-4D8E-BEA3-3D70A8072FA2}">
      <formula1>$R$10:$R$39</formula1>
    </dataValidation>
    <dataValidation type="list" allowBlank="1" showInputMessage="1" showErrorMessage="1" promptTitle="Completed Semester" prompt="Click dropdown to indicate semester when class was completed" sqref="G24:G25" xr:uid="{2C29ADF2-2655-481A-B83E-06F9A480B3E5}">
      <formula1>$R$10:$R$38</formula1>
    </dataValidation>
    <dataValidation type="list" allowBlank="1" showInputMessage="1" showErrorMessage="1" promptTitle="Scheduled Semester" prompt="Click dropdown to indicate semester for which class is scheduled" sqref="F24:F25" xr:uid="{457C897C-0C31-4A19-8A07-BB9041C2991A}">
      <formula1>$R$10:$R$38</formula1>
    </dataValidation>
    <dataValidation type="list" allowBlank="1" showInputMessage="1" showErrorMessage="1" promptTitle="Scheduled Semester" prompt="Click dropdown to indicate semester for which class is scheduled" sqref="F45:F51 F26:F34 F36:F43 F10:F13 F18:F22 F53:F54" xr:uid="{47E32D1E-316E-402D-B375-7E124AEE0913}">
      <formula1>$R$10:$R$34</formula1>
    </dataValidation>
    <dataValidation type="list" allowBlank="1" showInputMessage="1" showErrorMessage="1" promptTitle="Completed Semester" prompt="Click dropdown to indicate semester when class was completed" sqref="G45:G51 G26:G34 G36:G43 G10:G13 G18:G22 G53:G54" xr:uid="{8FAD4CB9-A47E-40DC-AD9A-1EB21BA72F00}">
      <formula1>$R$10:$R$34</formula1>
    </dataValidation>
    <dataValidation type="list" errorStyle="warning" allowBlank="1" showInputMessage="1" showErrorMessage="1" errorTitle="Incorrect Grade Entry" error="Enter designated letter grade or leave blank (use &quot;escape&quot; or click &quot;cancel&quot;)." promptTitle="Grade Entry" prompt="Click drowdown for letter grade (A, A-, B+, B, B-, C+...F) _x000a_or _x000a_W = withdrew_x000a_I = incomplete, _x000a_T = transfer, _x000a_E = currently enrolled_x000a_R = registered (thesis)_x000a_S = satisfactory (seminar)_x000a_or leave blank (&quot;escape&quot;)" sqref="K23" xr:uid="{22F64C51-C46D-42F0-A6E1-47539D638002}">
      <formula1>$P$10:$P$39</formula1>
    </dataValidation>
    <dataValidation type="list" errorStyle="warning" allowBlank="1" showInputMessage="1" showErrorMessage="1" errorTitle="Incorrect Grade Entry" error="Enter designated letter grade or leave blank (use &quot;escape&quot; or click &quot;cancel&quot;)." promptTitle="Grade Entry" prompt="Click drowdown for letter grade (A, A-, B+, B, B-, C+...F) _x000a_or _x000a_W = withdrew_x000a_I = incomplete, _x000a_T = transfer, _x000a_E = currently enrolled_x000a_R = registered (thesis)_x000a_S = satisfactory (seminar)_x000a_or leave blank (&quot;escape&quot;)" sqref="K24:K25" xr:uid="{12607476-D14E-4798-8FBB-A87153D5CDC1}">
      <formula1>$P$10:$P$38</formula1>
    </dataValidation>
    <dataValidation type="list" errorStyle="warning" allowBlank="1" showInputMessage="1" showErrorMessage="1" errorTitle="Incorrect Grade Entry" error="Enter designated letter grade or leave blank (use &quot;escape&quot; or click &quot;cancel&quot;)." promptTitle="Grade Entry" prompt="Click dropdown for letter grade (A , A- , B+ , B , B- , C+...F) _x000a_or _x000a_W = withdrew_x000a_I = incomplete, _x000a_T = transfer, _x000a_E = currently enrolled_x000a_R = registered (thesis)_x000a_S = satisfactory (seminar)_x000a_or leave blank (&quot;escape&quot;)" sqref="K10:K13" xr:uid="{13C8966A-CBA8-4743-958E-E939F2EFEBCC}">
      <formula1>$P$10:$P$34</formula1>
    </dataValidation>
    <dataValidation allowBlank="1" showInputMessage="1" showErrorMessage="1" promptTitle="Course Title" prompt="Enter catalog title for course at U of Ghent" sqref="D36:D42 D45:D51" xr:uid="{19D99839-91E3-4360-A9A3-163BD529A745}"/>
    <dataValidation type="list" errorStyle="warning" allowBlank="1" showInputMessage="1" showErrorMessage="1" errorTitle="Incorrect Grade Entry" error="Enter designated letter grade or leave blank (use &quot;escape&quot; or click &quot;cancel&quot;)." promptTitle="Grade Entry" prompt="Click drowdown for letter grade (A, A-, B+, B, B-, C+...F) _x000a_or _x000a_W = withdrew_x000a_I = incomplete, _x000a_T = transfer, _x000a_E = currently enrolled_x000a_R = registered (thesis)_x000a_S = satisfactory (seminar)_x000a_or leave blank (&quot;escape&quot;)" sqref="K36:K43 K53:K54 K18:K22 K45:K51 K26:K34" xr:uid="{9C7DF7A9-B8A3-4E35-89F5-F7B3DA9F76BF}">
      <formula1>$P$10:$P$34</formula1>
    </dataValidation>
    <dataValidation allowBlank="1" showInputMessage="1" showErrorMessage="1" promptTitle="Departmental ALPHA Code" prompt="Enter 4-digit alpha code for course, e.g., ECON" sqref="B53:B54 B45:B51 B36:B43 B10:B13" xr:uid="{29A0AA51-8085-488F-9436-1818EC1A073D}"/>
    <dataValidation allowBlank="1" showInputMessage="1" showErrorMessage="1" promptTitle="Course NUMERIC Code" prompt="Enter 4-digit course number, e.g., 3033" sqref="C53:C54 C36:C43 C10:C13 C45:C51" xr:uid="{1017427E-4E8A-4988-BE8E-1E291E0DFB72}"/>
    <dataValidation allowBlank="1" showInputMessage="1" showErrorMessage="1" promptTitle="Course Title" prompt="Enter catalog title for elective course" sqref="C52:D52 D33" xr:uid="{49FB513E-A5AF-4EF6-A412-B99F68BF018E}"/>
    <dataValidation allowBlank="1" showInputMessage="1" showErrorMessage="1" promptTitle="Course ID" prompt="Enter 4-digit alpha code and 4-digit numeric code, e.g., ECON 3033" sqref="B52" xr:uid="{3D4BB40C-AE35-41F8-A41A-C6AE2375F6CD}"/>
    <dataValidation allowBlank="1" showInputMessage="1" showErrorMessage="1" promptTitle="Course Title" prompt="Enter catalog title for elective course, internship, or special problem" sqref="D53:D54" xr:uid="{4C4CD4EC-B14D-4B46-A59F-79311A923C13}"/>
    <dataValidation allowBlank="1" showInputMessage="1" showErrorMessage="1" promptTitle="Course Title" prompt="Enter catalog title for deficiency course" sqref="D10:D13" xr:uid="{6B43C439-944C-4BEA-B7A7-65F2FD8563A6}"/>
    <dataValidation allowBlank="1" showInputMessage="1" showErrorMessage="1" promptTitle="Data Entry Instructions:" prompt="Enter information only into yellow shaded cells._x000a_Don't touch cells with red lettering, [X], or NA._x000a_These cells contain formulae." sqref="K8:N8" xr:uid="{66685381-0428-4DF4-B31C-1BF5E460F549}"/>
    <dataValidation type="whole" errorStyle="warning" allowBlank="1" showInputMessage="1" showErrorMessage="1" error="Enter a whole number between 0 and 6." promptTitle="Credit Hours" prompt="Enter credit hours for each deficiency course" sqref="I10:I13" xr:uid="{78E6DC29-0584-42EC-98A9-B60CEE0DE003}">
      <formula1>0</formula1>
      <formula2>6</formula2>
    </dataValidation>
    <dataValidation type="whole" errorStyle="warning" allowBlank="1" showInputMessage="1" showErrorMessage="1" error="Enter a whole number between 0 and 6." promptTitle="Credit Hours" prompt="Enter thesis credit hours for each semester" sqref="I29:I33 I24:I25" xr:uid="{50D6C41C-43A3-4EC7-9384-F1E0B454C9CB}">
      <formula1>0</formula1>
      <formula2>6</formula2>
    </dataValidation>
    <dataValidation allowBlank="1" showInputMessage="1" showErrorMessage="1" promptTitle="Explanation of Data Entry:" prompt="Col 1:  Letter grade (drop-down)._x000a_Col 2:  [X] Don't touch.  Cell formula computes grade points._x000a_Col 3:  Credit hours._x000a_Col 4:  Alpha code for course._x000a_Col 5:  Numeric code for course._x000a_Col 6:  Course title." sqref="O7" xr:uid="{41A74C6D-E3BA-4839-8D72-EEF68CCB00B5}"/>
    <dataValidation type="whole" errorStyle="warning" allowBlank="1" showInputMessage="1" showErrorMessage="1" error="Enter a whole number between 0 and 6." promptTitle="Credit Hours" prompt="Enter credit hours for each elective" sqref="I36:I43 I45:I51 I53:I54" xr:uid="{7B90631C-42BC-4CC3-9F0F-68070344215B}">
      <formula1>0</formula1>
      <formula2>6</formula2>
    </dataValidation>
  </dataValidations>
  <hyperlinks>
    <hyperlink ref="AB100" r:id="rId1" xr:uid="{3F0F60A4-BD1C-430F-AC8F-BA657433063F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inab_21-22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Ritter</dc:creator>
  <cp:lastModifiedBy>Debbie Ritter</cp:lastModifiedBy>
  <dcterms:created xsi:type="dcterms:W3CDTF">2021-08-03T16:03:52Z</dcterms:created>
  <dcterms:modified xsi:type="dcterms:W3CDTF">2021-08-03T16:39:56Z</dcterms:modified>
</cp:coreProperties>
</file>